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My Personal Files\My Book\APress Contract\Codes\"/>
    </mc:Choice>
  </mc:AlternateContent>
  <xr:revisionPtr revIDLastSave="0" documentId="13_ncr:1_{6C794C45-0188-49B0-B0D1-52203F230738}" xr6:coauthVersionLast="47" xr6:coauthVersionMax="47" xr10:uidLastSave="{00000000-0000-0000-0000-000000000000}"/>
  <bookViews>
    <workbookView xWindow="-120" yWindow="-120" windowWidth="29040" windowHeight="15720" tabRatio="758" activeTab="2" xr2:uid="{CD077946-0B94-411D-8B90-F7F378306752}"/>
  </bookViews>
  <sheets>
    <sheet name="Process Diagram" sheetId="15" r:id="rId1"/>
    <sheet name="Variables" sheetId="2" r:id="rId2"/>
    <sheet name="Nomencalture" sheetId="16" r:id="rId3"/>
  </sheets>
  <definedNames>
    <definedName name="_xlnm._FilterDatabase" localSheetId="1" hidden="1">Variables!$A$1:$Z$963</definedName>
    <definedName name="Between" localSheetId="1">Variables!$AA$9</definedName>
    <definedName name="Table" localSheetId="1">Variables!$AA$4</definedName>
  </definedNames>
  <calcPr calcId="191029"/>
  <pivotCaches>
    <pivotCache cacheId="12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86" i="2" l="1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J50" i="16"/>
  <c r="I50" i="16"/>
  <c r="J49" i="16"/>
  <c r="I49" i="16"/>
  <c r="D49" i="16"/>
  <c r="D50" i="16" s="1"/>
  <c r="J48" i="16"/>
  <c r="I48" i="16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I39" i="16"/>
  <c r="J39" i="16"/>
  <c r="I40" i="16"/>
  <c r="J40" i="16"/>
  <c r="I41" i="16"/>
  <c r="J41" i="16"/>
  <c r="I42" i="16"/>
  <c r="J42" i="16"/>
  <c r="J38" i="16"/>
  <c r="I38" i="16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O262" i="2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20" i="16"/>
  <c r="Q2" i="2"/>
  <c r="P2" i="2"/>
  <c r="O2" i="2" s="1"/>
  <c r="I5" i="16"/>
  <c r="I6" i="16"/>
  <c r="I7" i="16"/>
  <c r="I8" i="16"/>
  <c r="I9" i="16"/>
  <c r="I10" i="16"/>
  <c r="I11" i="16"/>
  <c r="I12" i="16"/>
  <c r="I13" i="16"/>
  <c r="I4" i="16"/>
  <c r="J5" i="16"/>
  <c r="J6" i="16"/>
  <c r="J7" i="16"/>
  <c r="J8" i="16"/>
  <c r="J9" i="16"/>
  <c r="J10" i="16"/>
  <c r="J11" i="16"/>
  <c r="J12" i="16"/>
  <c r="J13" i="16"/>
  <c r="J4" i="16"/>
  <c r="Y116" i="16"/>
  <c r="Y115" i="16"/>
  <c r="Y114" i="16"/>
  <c r="Y113" i="16"/>
  <c r="Y112" i="16"/>
  <c r="Y111" i="16"/>
  <c r="Y110" i="16"/>
  <c r="Y109" i="16"/>
  <c r="Y108" i="16"/>
  <c r="Y107" i="16"/>
  <c r="Y106" i="16"/>
  <c r="Y105" i="16"/>
  <c r="Y104" i="16"/>
  <c r="Y103" i="16"/>
  <c r="Y102" i="16"/>
  <c r="Y101" i="16"/>
  <c r="Y100" i="16"/>
  <c r="Y99" i="16"/>
  <c r="Y98" i="16"/>
  <c r="Y97" i="16"/>
  <c r="N97" i="16"/>
  <c r="Y96" i="16"/>
  <c r="N96" i="16"/>
  <c r="Y95" i="16"/>
  <c r="N95" i="16"/>
  <c r="Y94" i="16"/>
  <c r="N94" i="16"/>
  <c r="Y93" i="16"/>
  <c r="N93" i="16"/>
  <c r="Y92" i="16"/>
  <c r="N92" i="16"/>
  <c r="Y91" i="16"/>
  <c r="N91" i="16"/>
  <c r="Y90" i="16"/>
  <c r="N90" i="16"/>
  <c r="Y89" i="16"/>
  <c r="N89" i="16"/>
  <c r="Y88" i="16"/>
  <c r="N88" i="16"/>
  <c r="Y87" i="16"/>
  <c r="N87" i="16"/>
  <c r="Y86" i="16"/>
  <c r="N86" i="16"/>
  <c r="Y85" i="16"/>
  <c r="N85" i="16"/>
  <c r="Y84" i="16"/>
  <c r="N84" i="16"/>
  <c r="Y83" i="16"/>
  <c r="N83" i="16"/>
  <c r="Y82" i="16"/>
  <c r="N82" i="16"/>
  <c r="Y81" i="16"/>
  <c r="N81" i="16"/>
  <c r="Y80" i="16"/>
  <c r="N80" i="16"/>
  <c r="Y79" i="16"/>
  <c r="N79" i="16"/>
  <c r="Y78" i="16"/>
  <c r="N78" i="16"/>
  <c r="Y77" i="16"/>
  <c r="N77" i="16"/>
  <c r="Y76" i="16"/>
  <c r="N76" i="16"/>
  <c r="Y75" i="16"/>
  <c r="N75" i="16"/>
  <c r="Y74" i="16"/>
  <c r="N74" i="16"/>
  <c r="Y73" i="16"/>
  <c r="N73" i="16"/>
  <c r="Y72" i="16"/>
  <c r="N72" i="16"/>
  <c r="Y71" i="16"/>
  <c r="N71" i="16"/>
  <c r="Y70" i="16"/>
  <c r="N70" i="16"/>
  <c r="Y69" i="16"/>
  <c r="N69" i="16"/>
  <c r="Y68" i="16"/>
  <c r="N68" i="16"/>
  <c r="Y67" i="16"/>
  <c r="N67" i="16"/>
  <c r="Y66" i="16"/>
  <c r="N66" i="16"/>
  <c r="Y65" i="16"/>
  <c r="N65" i="16"/>
  <c r="Y64" i="16"/>
  <c r="N64" i="16"/>
  <c r="Y63" i="16"/>
  <c r="N63" i="16"/>
  <c r="Y62" i="16"/>
  <c r="N62" i="16"/>
  <c r="Y61" i="16"/>
  <c r="N61" i="16"/>
  <c r="Y60" i="16"/>
  <c r="N60" i="16"/>
  <c r="Y59" i="16"/>
  <c r="N59" i="16"/>
  <c r="Y58" i="16"/>
  <c r="N58" i="16"/>
  <c r="Y57" i="16"/>
  <c r="N57" i="16"/>
  <c r="Y56" i="16"/>
  <c r="N56" i="16"/>
  <c r="Y55" i="16"/>
  <c r="N55" i="16"/>
  <c r="Y54" i="16"/>
  <c r="N54" i="16"/>
  <c r="Y53" i="16"/>
  <c r="N53" i="16"/>
  <c r="Y52" i="16"/>
  <c r="N52" i="16"/>
  <c r="Y51" i="16"/>
  <c r="N51" i="16"/>
  <c r="Y50" i="16"/>
  <c r="N50" i="16"/>
  <c r="Y49" i="16"/>
  <c r="N49" i="16"/>
  <c r="Y48" i="16"/>
  <c r="N48" i="16"/>
  <c r="Y47" i="16"/>
  <c r="N47" i="16"/>
  <c r="Y46" i="16"/>
  <c r="N46" i="16"/>
  <c r="Y45" i="16"/>
  <c r="N45" i="16"/>
  <c r="Y44" i="16"/>
  <c r="N44" i="16"/>
  <c r="Y43" i="16"/>
  <c r="N43" i="16"/>
  <c r="Y42" i="16"/>
  <c r="N42" i="16"/>
  <c r="Y41" i="16"/>
  <c r="N41" i="16"/>
  <c r="Y40" i="16"/>
  <c r="N40" i="16"/>
  <c r="Y39" i="16"/>
  <c r="N39" i="16"/>
  <c r="D39" i="16"/>
  <c r="D40" i="16" s="1"/>
  <c r="D41" i="16" s="1"/>
  <c r="D42" i="16" s="1"/>
  <c r="Y38" i="16"/>
  <c r="N38" i="16"/>
  <c r="Y37" i="16"/>
  <c r="N37" i="16"/>
  <c r="Y36" i="16"/>
  <c r="N36" i="16"/>
  <c r="Y35" i="16"/>
  <c r="N35" i="16"/>
  <c r="Y34" i="16"/>
  <c r="N34" i="16"/>
  <c r="Y33" i="16"/>
  <c r="R33" i="16"/>
  <c r="N33" i="16"/>
  <c r="Y32" i="16"/>
  <c r="R32" i="16"/>
  <c r="N32" i="16"/>
  <c r="Y31" i="16"/>
  <c r="R31" i="16"/>
  <c r="N31" i="16"/>
  <c r="Y30" i="16"/>
  <c r="R30" i="16"/>
  <c r="N30" i="16"/>
  <c r="Y29" i="16"/>
  <c r="R29" i="16"/>
  <c r="N29" i="16"/>
  <c r="Y28" i="16"/>
  <c r="R28" i="16"/>
  <c r="N28" i="16"/>
  <c r="Y27" i="16"/>
  <c r="R27" i="16"/>
  <c r="N27" i="16"/>
  <c r="Y26" i="16"/>
  <c r="R26" i="16"/>
  <c r="N26" i="16"/>
  <c r="Y25" i="16"/>
  <c r="R25" i="16"/>
  <c r="N25" i="16"/>
  <c r="Y24" i="16"/>
  <c r="R24" i="16"/>
  <c r="N24" i="16"/>
  <c r="Y23" i="16"/>
  <c r="R23" i="16"/>
  <c r="N23" i="16"/>
  <c r="Y22" i="16"/>
  <c r="R22" i="16"/>
  <c r="N22" i="16"/>
  <c r="Y21" i="16"/>
  <c r="R21" i="16"/>
  <c r="N21" i="16"/>
  <c r="D21" i="16"/>
  <c r="D22" i="16" s="1"/>
  <c r="D23" i="16" s="1"/>
  <c r="D24" i="16" s="1"/>
  <c r="D25" i="16" s="1"/>
  <c r="D26" i="16" s="1"/>
  <c r="D27" i="16" s="1"/>
  <c r="D28" i="16" s="1"/>
  <c r="D29" i="16" s="1"/>
  <c r="D30" i="16" s="1"/>
  <c r="D31" i="16" s="1"/>
  <c r="D32" i="16" s="1"/>
  <c r="D33" i="16" s="1"/>
  <c r="Y20" i="16"/>
  <c r="R20" i="16"/>
  <c r="N20" i="16"/>
  <c r="Y19" i="16"/>
  <c r="R19" i="16"/>
  <c r="N19" i="16"/>
  <c r="Y18" i="16"/>
  <c r="R18" i="16"/>
  <c r="N18" i="16"/>
  <c r="Y17" i="16"/>
  <c r="R17" i="16"/>
  <c r="N17" i="16"/>
  <c r="Y16" i="16"/>
  <c r="R16" i="16"/>
  <c r="N16" i="16"/>
  <c r="Y15" i="16"/>
  <c r="R15" i="16"/>
  <c r="N15" i="16"/>
  <c r="Y14" i="16"/>
  <c r="R14" i="16"/>
  <c r="N14" i="16"/>
  <c r="Y13" i="16"/>
  <c r="R13" i="16"/>
  <c r="Y12" i="16"/>
  <c r="R12" i="16"/>
  <c r="Y11" i="16"/>
  <c r="R11" i="16"/>
  <c r="Y10" i="16"/>
  <c r="R10" i="16"/>
  <c r="Y9" i="16"/>
  <c r="R9" i="16"/>
  <c r="N9" i="16"/>
  <c r="Y8" i="16"/>
  <c r="R8" i="16"/>
  <c r="N8" i="16"/>
  <c r="Y7" i="16"/>
  <c r="R7" i="16"/>
  <c r="N7" i="16"/>
  <c r="Y6" i="16"/>
  <c r="R6" i="16"/>
  <c r="N6" i="16"/>
  <c r="Y5" i="16"/>
  <c r="R5" i="16"/>
  <c r="N5" i="16"/>
  <c r="D5" i="16"/>
  <c r="D6" i="16" s="1"/>
  <c r="D7" i="16" s="1"/>
  <c r="D8" i="16" s="1"/>
  <c r="D9" i="16" s="1"/>
  <c r="D10" i="16" s="1"/>
  <c r="D11" i="16" s="1"/>
  <c r="D12" i="16" s="1"/>
  <c r="D13" i="16" s="1"/>
  <c r="Y4" i="16"/>
  <c r="R4" i="16"/>
  <c r="N4" i="16"/>
  <c r="O373" i="2"/>
  <c r="X150" i="2" l="1"/>
  <c r="O938" i="2" l="1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X963" i="2"/>
  <c r="R963" i="2"/>
  <c r="X962" i="2"/>
  <c r="R962" i="2"/>
  <c r="X961" i="2"/>
  <c r="R961" i="2"/>
  <c r="X960" i="2"/>
  <c r="R960" i="2"/>
  <c r="X959" i="2"/>
  <c r="R959" i="2"/>
  <c r="X958" i="2"/>
  <c r="R958" i="2"/>
  <c r="X957" i="2"/>
  <c r="R957" i="2"/>
  <c r="X956" i="2"/>
  <c r="R956" i="2"/>
  <c r="X955" i="2"/>
  <c r="R955" i="2"/>
  <c r="G955" i="2"/>
  <c r="X954" i="2"/>
  <c r="R954" i="2"/>
  <c r="G954" i="2"/>
  <c r="X953" i="2"/>
  <c r="R953" i="2"/>
  <c r="G953" i="2"/>
  <c r="X952" i="2"/>
  <c r="R952" i="2"/>
  <c r="G952" i="2"/>
  <c r="X951" i="2"/>
  <c r="R951" i="2"/>
  <c r="G951" i="2"/>
  <c r="X950" i="2"/>
  <c r="R950" i="2"/>
  <c r="G950" i="2"/>
  <c r="X949" i="2"/>
  <c r="R949" i="2"/>
  <c r="G949" i="2"/>
  <c r="X948" i="2"/>
  <c r="R948" i="2"/>
  <c r="G948" i="2"/>
  <c r="X947" i="2"/>
  <c r="R947" i="2"/>
  <c r="G947" i="2"/>
  <c r="X946" i="2"/>
  <c r="R946" i="2"/>
  <c r="G946" i="2"/>
  <c r="X945" i="2"/>
  <c r="R945" i="2"/>
  <c r="G945" i="2"/>
  <c r="X944" i="2"/>
  <c r="R944" i="2"/>
  <c r="G944" i="2"/>
  <c r="X943" i="2"/>
  <c r="R943" i="2"/>
  <c r="G943" i="2"/>
  <c r="X942" i="2"/>
  <c r="R942" i="2"/>
  <c r="G942" i="2"/>
  <c r="X941" i="2"/>
  <c r="R941" i="2"/>
  <c r="G941" i="2"/>
  <c r="X940" i="2"/>
  <c r="R940" i="2"/>
  <c r="G940" i="2"/>
  <c r="X939" i="2"/>
  <c r="R939" i="2"/>
  <c r="G939" i="2"/>
  <c r="X938" i="2"/>
  <c r="R938" i="2"/>
  <c r="G938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X937" i="2"/>
  <c r="R937" i="2"/>
  <c r="X936" i="2"/>
  <c r="R936" i="2"/>
  <c r="X935" i="2"/>
  <c r="R935" i="2"/>
  <c r="X934" i="2"/>
  <c r="R934" i="2"/>
  <c r="X933" i="2"/>
  <c r="R933" i="2"/>
  <c r="X932" i="2"/>
  <c r="R932" i="2"/>
  <c r="X931" i="2"/>
  <c r="R931" i="2"/>
  <c r="X930" i="2"/>
  <c r="R930" i="2"/>
  <c r="X929" i="2"/>
  <c r="R929" i="2"/>
  <c r="G929" i="2"/>
  <c r="X928" i="2"/>
  <c r="R928" i="2"/>
  <c r="G928" i="2"/>
  <c r="X927" i="2"/>
  <c r="R927" i="2"/>
  <c r="G927" i="2"/>
  <c r="X926" i="2"/>
  <c r="R926" i="2"/>
  <c r="G926" i="2"/>
  <c r="X925" i="2"/>
  <c r="R925" i="2"/>
  <c r="G925" i="2"/>
  <c r="X924" i="2"/>
  <c r="R924" i="2"/>
  <c r="G924" i="2"/>
  <c r="X923" i="2"/>
  <c r="R923" i="2"/>
  <c r="G923" i="2"/>
  <c r="X922" i="2"/>
  <c r="R922" i="2"/>
  <c r="G922" i="2"/>
  <c r="X921" i="2"/>
  <c r="R921" i="2"/>
  <c r="G921" i="2"/>
  <c r="X920" i="2"/>
  <c r="R920" i="2"/>
  <c r="G920" i="2"/>
  <c r="X919" i="2"/>
  <c r="R919" i="2"/>
  <c r="G919" i="2"/>
  <c r="X918" i="2"/>
  <c r="R918" i="2"/>
  <c r="G918" i="2"/>
  <c r="X917" i="2"/>
  <c r="R917" i="2"/>
  <c r="G917" i="2"/>
  <c r="X916" i="2"/>
  <c r="R916" i="2"/>
  <c r="G916" i="2"/>
  <c r="X915" i="2"/>
  <c r="R915" i="2"/>
  <c r="G915" i="2"/>
  <c r="X914" i="2"/>
  <c r="R914" i="2"/>
  <c r="G914" i="2"/>
  <c r="X913" i="2"/>
  <c r="R913" i="2"/>
  <c r="G913" i="2"/>
  <c r="X912" i="2"/>
  <c r="R912" i="2"/>
  <c r="G912" i="2"/>
  <c r="G900" i="2"/>
  <c r="G901" i="2"/>
  <c r="G902" i="2"/>
  <c r="G903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G893" i="2"/>
  <c r="G894" i="2"/>
  <c r="G895" i="2"/>
  <c r="G896" i="2"/>
  <c r="G897" i="2"/>
  <c r="G898" i="2"/>
  <c r="G899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G886" i="2"/>
  <c r="G887" i="2"/>
  <c r="G888" i="2"/>
  <c r="G889" i="2"/>
  <c r="G890" i="2"/>
  <c r="G891" i="2"/>
  <c r="G892" i="2"/>
  <c r="R911" i="2"/>
  <c r="R910" i="2"/>
  <c r="R909" i="2"/>
  <c r="R908" i="2"/>
  <c r="R907" i="2"/>
  <c r="R906" i="2"/>
  <c r="R905" i="2"/>
  <c r="R904" i="2"/>
  <c r="R903" i="2"/>
  <c r="R902" i="2"/>
  <c r="R901" i="2"/>
  <c r="R900" i="2"/>
  <c r="R899" i="2"/>
  <c r="R898" i="2"/>
  <c r="R897" i="2"/>
  <c r="R896" i="2"/>
  <c r="R895" i="2"/>
  <c r="R894" i="2"/>
  <c r="R893" i="2"/>
  <c r="R892" i="2"/>
  <c r="R891" i="2"/>
  <c r="R890" i="2"/>
  <c r="R889" i="2"/>
  <c r="R888" i="2"/>
  <c r="R887" i="2"/>
  <c r="R886" i="2"/>
  <c r="X885" i="2"/>
  <c r="X884" i="2"/>
  <c r="X883" i="2"/>
  <c r="X882" i="2"/>
  <c r="X881" i="2"/>
  <c r="X880" i="2"/>
  <c r="X879" i="2"/>
  <c r="X878" i="2"/>
  <c r="X877" i="2"/>
  <c r="X876" i="2"/>
  <c r="X875" i="2"/>
  <c r="X874" i="2"/>
  <c r="X873" i="2"/>
  <c r="X872" i="2"/>
  <c r="X871" i="2"/>
  <c r="X870" i="2"/>
  <c r="X869" i="2"/>
  <c r="X868" i="2"/>
  <c r="X867" i="2"/>
  <c r="X866" i="2"/>
  <c r="X865" i="2"/>
  <c r="X864" i="2"/>
  <c r="X863" i="2"/>
  <c r="X862" i="2"/>
  <c r="X861" i="2"/>
  <c r="X860" i="2"/>
  <c r="X859" i="2"/>
  <c r="X858" i="2"/>
  <c r="X857" i="2"/>
  <c r="X856" i="2"/>
  <c r="X855" i="2"/>
  <c r="X854" i="2"/>
  <c r="X853" i="2"/>
  <c r="X852" i="2"/>
  <c r="X851" i="2"/>
  <c r="X850" i="2"/>
  <c r="X849" i="2"/>
  <c r="X848" i="2"/>
  <c r="X847" i="2"/>
  <c r="X846" i="2"/>
  <c r="X845" i="2"/>
  <c r="X844" i="2"/>
  <c r="X843" i="2"/>
  <c r="X842" i="2"/>
  <c r="X841" i="2"/>
  <c r="X840" i="2"/>
  <c r="X839" i="2"/>
  <c r="X838" i="2"/>
  <c r="X837" i="2"/>
  <c r="X836" i="2"/>
  <c r="X835" i="2"/>
  <c r="X834" i="2"/>
  <c r="X833" i="2"/>
  <c r="X832" i="2"/>
  <c r="X831" i="2"/>
  <c r="X830" i="2"/>
  <c r="X829" i="2"/>
  <c r="X828" i="2"/>
  <c r="X827" i="2"/>
  <c r="X826" i="2"/>
  <c r="X825" i="2"/>
  <c r="X824" i="2"/>
  <c r="X823" i="2"/>
  <c r="X822" i="2"/>
  <c r="X821" i="2"/>
  <c r="X820" i="2"/>
  <c r="X819" i="2"/>
  <c r="X818" i="2"/>
  <c r="X817" i="2"/>
  <c r="X816" i="2"/>
  <c r="X815" i="2"/>
  <c r="X814" i="2"/>
  <c r="X813" i="2"/>
  <c r="X812" i="2"/>
  <c r="X811" i="2"/>
  <c r="X810" i="2"/>
  <c r="X809" i="2"/>
  <c r="X808" i="2"/>
  <c r="X807" i="2"/>
  <c r="X806" i="2"/>
  <c r="X805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I896" i="2" l="1"/>
  <c r="V896" i="2" s="1"/>
  <c r="I908" i="2"/>
  <c r="V908" i="2" s="1"/>
  <c r="I928" i="2"/>
  <c r="W928" i="2" s="1"/>
  <c r="I888" i="2"/>
  <c r="W888" i="2" s="1"/>
  <c r="I919" i="2"/>
  <c r="V919" i="2" s="1"/>
  <c r="I949" i="2"/>
  <c r="I952" i="2"/>
  <c r="I940" i="2"/>
  <c r="I938" i="2"/>
  <c r="V938" i="2" s="1"/>
  <c r="I959" i="2"/>
  <c r="V959" i="2" s="1"/>
  <c r="I944" i="2"/>
  <c r="V944" i="2" s="1"/>
  <c r="I963" i="2"/>
  <c r="V963" i="2" s="1"/>
  <c r="I939" i="2"/>
  <c r="V939" i="2" s="1"/>
  <c r="I923" i="2"/>
  <c r="V923" i="2" s="1"/>
  <c r="I947" i="2"/>
  <c r="V947" i="2" s="1"/>
  <c r="I918" i="2"/>
  <c r="V918" i="2" s="1"/>
  <c r="I921" i="2"/>
  <c r="V921" i="2" s="1"/>
  <c r="I930" i="2"/>
  <c r="I933" i="2"/>
  <c r="I920" i="2"/>
  <c r="I953" i="2"/>
  <c r="V953" i="2" s="1"/>
  <c r="I948" i="2"/>
  <c r="V948" i="2" s="1"/>
  <c r="I960" i="2"/>
  <c r="V960" i="2" s="1"/>
  <c r="I916" i="2"/>
  <c r="V916" i="2" s="1"/>
  <c r="I929" i="2"/>
  <c r="V929" i="2" s="1"/>
  <c r="I917" i="2"/>
  <c r="V917" i="2" s="1"/>
  <c r="I924" i="2"/>
  <c r="V924" i="2" s="1"/>
  <c r="I942" i="2"/>
  <c r="V942" i="2" s="1"/>
  <c r="I951" i="2"/>
  <c r="V951" i="2" s="1"/>
  <c r="I931" i="2"/>
  <c r="I955" i="2"/>
  <c r="I962" i="2"/>
  <c r="V962" i="2" s="1"/>
  <c r="I950" i="2"/>
  <c r="V950" i="2" s="1"/>
  <c r="I936" i="2"/>
  <c r="V936" i="2" s="1"/>
  <c r="I946" i="2"/>
  <c r="V946" i="2" s="1"/>
  <c r="I935" i="2"/>
  <c r="V935" i="2" s="1"/>
  <c r="I957" i="2"/>
  <c r="V957" i="2" s="1"/>
  <c r="I945" i="2"/>
  <c r="V945" i="2" s="1"/>
  <c r="I934" i="2"/>
  <c r="V934" i="2" s="1"/>
  <c r="I922" i="2"/>
  <c r="V922" i="2" s="1"/>
  <c r="I956" i="2"/>
  <c r="V956" i="2" s="1"/>
  <c r="I932" i="2"/>
  <c r="V932" i="2" s="1"/>
  <c r="I941" i="2"/>
  <c r="V941" i="2" s="1"/>
  <c r="I925" i="2"/>
  <c r="V925" i="2" s="1"/>
  <c r="I961" i="2"/>
  <c r="V961" i="2" s="1"/>
  <c r="I926" i="2"/>
  <c r="V926" i="2" s="1"/>
  <c r="I914" i="2"/>
  <c r="V914" i="2" s="1"/>
  <c r="I943" i="2"/>
  <c r="V943" i="2" s="1"/>
  <c r="I954" i="2"/>
  <c r="V954" i="2" s="1"/>
  <c r="I958" i="2"/>
  <c r="V958" i="2" s="1"/>
  <c r="I912" i="2"/>
  <c r="V912" i="2" s="1"/>
  <c r="I927" i="2"/>
  <c r="V927" i="2" s="1"/>
  <c r="I915" i="2"/>
  <c r="V915" i="2" s="1"/>
  <c r="I937" i="2"/>
  <c r="I913" i="2"/>
  <c r="I890" i="2"/>
  <c r="V890" i="2" s="1"/>
  <c r="I899" i="2"/>
  <c r="V899" i="2" s="1"/>
  <c r="I886" i="2"/>
  <c r="V886" i="2" s="1"/>
  <c r="I898" i="2"/>
  <c r="V898" i="2" s="1"/>
  <c r="I897" i="2"/>
  <c r="V897" i="2" s="1"/>
  <c r="I889" i="2"/>
  <c r="V889" i="2" s="1"/>
  <c r="I911" i="2"/>
  <c r="V911" i="2" s="1"/>
  <c r="I891" i="2"/>
  <c r="V891" i="2" s="1"/>
  <c r="I902" i="2"/>
  <c r="V902" i="2" s="1"/>
  <c r="I907" i="2"/>
  <c r="V907" i="2" s="1"/>
  <c r="I895" i="2"/>
  <c r="I905" i="2"/>
  <c r="V905" i="2" s="1"/>
  <c r="I900" i="2"/>
  <c r="I910" i="2"/>
  <c r="V910" i="2" s="1"/>
  <c r="I893" i="2"/>
  <c r="V893" i="2" s="1"/>
  <c r="I904" i="2"/>
  <c r="V904" i="2" s="1"/>
  <c r="I903" i="2"/>
  <c r="V903" i="2" s="1"/>
  <c r="I887" i="2"/>
  <c r="V887" i="2" s="1"/>
  <c r="I909" i="2"/>
  <c r="V909" i="2" s="1"/>
  <c r="I892" i="2"/>
  <c r="V892" i="2" s="1"/>
  <c r="I901" i="2"/>
  <c r="V901" i="2" s="1"/>
  <c r="I906" i="2"/>
  <c r="V906" i="2" s="1"/>
  <c r="I894" i="2"/>
  <c r="R885" i="2"/>
  <c r="O885" i="2"/>
  <c r="R884" i="2"/>
  <c r="O884" i="2"/>
  <c r="R883" i="2"/>
  <c r="O883" i="2"/>
  <c r="R882" i="2"/>
  <c r="O882" i="2"/>
  <c r="R881" i="2"/>
  <c r="O881" i="2"/>
  <c r="R880" i="2"/>
  <c r="O880" i="2"/>
  <c r="R879" i="2"/>
  <c r="O879" i="2"/>
  <c r="R878" i="2"/>
  <c r="O878" i="2"/>
  <c r="R877" i="2"/>
  <c r="O877" i="2"/>
  <c r="R876" i="2"/>
  <c r="O876" i="2"/>
  <c r="R875" i="2"/>
  <c r="O875" i="2"/>
  <c r="R874" i="2"/>
  <c r="O874" i="2"/>
  <c r="R873" i="2"/>
  <c r="O873" i="2"/>
  <c r="R872" i="2"/>
  <c r="O872" i="2"/>
  <c r="R871" i="2"/>
  <c r="O871" i="2"/>
  <c r="R870" i="2"/>
  <c r="O870" i="2"/>
  <c r="R869" i="2"/>
  <c r="O869" i="2"/>
  <c r="R868" i="2"/>
  <c r="O868" i="2"/>
  <c r="R867" i="2"/>
  <c r="O867" i="2"/>
  <c r="R866" i="2"/>
  <c r="O866" i="2"/>
  <c r="R865" i="2"/>
  <c r="O865" i="2"/>
  <c r="R864" i="2"/>
  <c r="O864" i="2"/>
  <c r="R863" i="2"/>
  <c r="O863" i="2"/>
  <c r="R862" i="2"/>
  <c r="O862" i="2"/>
  <c r="R861" i="2"/>
  <c r="O861" i="2"/>
  <c r="R860" i="2"/>
  <c r="O860" i="2"/>
  <c r="R859" i="2"/>
  <c r="O859" i="2"/>
  <c r="R858" i="2"/>
  <c r="O858" i="2"/>
  <c r="R857" i="2"/>
  <c r="O857" i="2"/>
  <c r="R856" i="2"/>
  <c r="O856" i="2"/>
  <c r="R855" i="2"/>
  <c r="O855" i="2"/>
  <c r="R854" i="2"/>
  <c r="O854" i="2"/>
  <c r="R853" i="2"/>
  <c r="O853" i="2"/>
  <c r="R852" i="2"/>
  <c r="O852" i="2"/>
  <c r="R851" i="2"/>
  <c r="O851" i="2"/>
  <c r="R850" i="2"/>
  <c r="O850" i="2"/>
  <c r="R849" i="2"/>
  <c r="O849" i="2"/>
  <c r="R848" i="2"/>
  <c r="O848" i="2"/>
  <c r="R847" i="2"/>
  <c r="O847" i="2"/>
  <c r="R846" i="2"/>
  <c r="O846" i="2"/>
  <c r="R845" i="2"/>
  <c r="O845" i="2"/>
  <c r="R844" i="2"/>
  <c r="O844" i="2"/>
  <c r="R843" i="2"/>
  <c r="O843" i="2"/>
  <c r="R842" i="2"/>
  <c r="O842" i="2"/>
  <c r="R841" i="2"/>
  <c r="O841" i="2"/>
  <c r="R840" i="2"/>
  <c r="O840" i="2"/>
  <c r="R839" i="2"/>
  <c r="O839" i="2"/>
  <c r="R838" i="2"/>
  <c r="O838" i="2"/>
  <c r="R837" i="2"/>
  <c r="O837" i="2"/>
  <c r="R836" i="2"/>
  <c r="O836" i="2"/>
  <c r="R835" i="2"/>
  <c r="O835" i="2"/>
  <c r="R834" i="2"/>
  <c r="O834" i="2"/>
  <c r="R833" i="2"/>
  <c r="O833" i="2"/>
  <c r="R832" i="2"/>
  <c r="O832" i="2"/>
  <c r="R831" i="2"/>
  <c r="O831" i="2"/>
  <c r="R830" i="2"/>
  <c r="O830" i="2"/>
  <c r="R829" i="2"/>
  <c r="O829" i="2"/>
  <c r="R828" i="2"/>
  <c r="O828" i="2"/>
  <c r="R827" i="2"/>
  <c r="O827" i="2"/>
  <c r="R826" i="2"/>
  <c r="O826" i="2"/>
  <c r="R825" i="2"/>
  <c r="O825" i="2"/>
  <c r="R824" i="2"/>
  <c r="O824" i="2"/>
  <c r="R823" i="2"/>
  <c r="O823" i="2"/>
  <c r="R822" i="2"/>
  <c r="O822" i="2"/>
  <c r="R821" i="2"/>
  <c r="O821" i="2"/>
  <c r="R820" i="2"/>
  <c r="O820" i="2"/>
  <c r="R819" i="2"/>
  <c r="O819" i="2"/>
  <c r="R818" i="2"/>
  <c r="O818" i="2"/>
  <c r="R817" i="2"/>
  <c r="O817" i="2"/>
  <c r="R816" i="2"/>
  <c r="O816" i="2"/>
  <c r="R815" i="2"/>
  <c r="O815" i="2"/>
  <c r="R814" i="2"/>
  <c r="O814" i="2"/>
  <c r="R813" i="2"/>
  <c r="O813" i="2"/>
  <c r="R812" i="2"/>
  <c r="O812" i="2"/>
  <c r="R811" i="2"/>
  <c r="O811" i="2"/>
  <c r="R810" i="2"/>
  <c r="O810" i="2"/>
  <c r="R809" i="2"/>
  <c r="O809" i="2"/>
  <c r="R808" i="2"/>
  <c r="O808" i="2"/>
  <c r="R807" i="2"/>
  <c r="O807" i="2"/>
  <c r="R806" i="2"/>
  <c r="O806" i="2"/>
  <c r="R805" i="2"/>
  <c r="O805" i="2"/>
  <c r="R804" i="2"/>
  <c r="O804" i="2"/>
  <c r="R803" i="2"/>
  <c r="O803" i="2"/>
  <c r="R802" i="2"/>
  <c r="O802" i="2"/>
  <c r="R801" i="2"/>
  <c r="O801" i="2"/>
  <c r="R800" i="2"/>
  <c r="O800" i="2"/>
  <c r="R799" i="2"/>
  <c r="O799" i="2"/>
  <c r="R798" i="2"/>
  <c r="O798" i="2"/>
  <c r="R797" i="2"/>
  <c r="O797" i="2"/>
  <c r="R796" i="2"/>
  <c r="O796" i="2"/>
  <c r="R795" i="2"/>
  <c r="O795" i="2"/>
  <c r="R794" i="2"/>
  <c r="O794" i="2"/>
  <c r="R793" i="2"/>
  <c r="O793" i="2"/>
  <c r="R792" i="2"/>
  <c r="O792" i="2"/>
  <c r="R791" i="2"/>
  <c r="O791" i="2"/>
  <c r="R790" i="2"/>
  <c r="O790" i="2"/>
  <c r="R789" i="2"/>
  <c r="O789" i="2"/>
  <c r="R788" i="2"/>
  <c r="O788" i="2"/>
  <c r="R787" i="2"/>
  <c r="O787" i="2"/>
  <c r="R786" i="2"/>
  <c r="O786" i="2"/>
  <c r="R785" i="2"/>
  <c r="O785" i="2"/>
  <c r="R784" i="2"/>
  <c r="O784" i="2"/>
  <c r="R783" i="2"/>
  <c r="O783" i="2"/>
  <c r="R782" i="2"/>
  <c r="O782" i="2"/>
  <c r="R781" i="2"/>
  <c r="O781" i="2"/>
  <c r="R780" i="2"/>
  <c r="O780" i="2"/>
  <c r="R779" i="2"/>
  <c r="O779" i="2"/>
  <c r="R778" i="2"/>
  <c r="O778" i="2"/>
  <c r="R777" i="2"/>
  <c r="O777" i="2"/>
  <c r="R776" i="2"/>
  <c r="O776" i="2"/>
  <c r="R775" i="2"/>
  <c r="O775" i="2"/>
  <c r="R774" i="2"/>
  <c r="O774" i="2"/>
  <c r="R773" i="2"/>
  <c r="O773" i="2"/>
  <c r="R772" i="2"/>
  <c r="O772" i="2"/>
  <c r="R771" i="2"/>
  <c r="O771" i="2"/>
  <c r="R770" i="2"/>
  <c r="O770" i="2"/>
  <c r="R769" i="2"/>
  <c r="O769" i="2"/>
  <c r="R768" i="2"/>
  <c r="O768" i="2"/>
  <c r="R767" i="2"/>
  <c r="O767" i="2"/>
  <c r="R766" i="2"/>
  <c r="O766" i="2"/>
  <c r="R765" i="2"/>
  <c r="O765" i="2"/>
  <c r="R764" i="2"/>
  <c r="O764" i="2"/>
  <c r="R763" i="2"/>
  <c r="O763" i="2"/>
  <c r="R762" i="2"/>
  <c r="O762" i="2"/>
  <c r="R761" i="2"/>
  <c r="O761" i="2"/>
  <c r="R760" i="2"/>
  <c r="O760" i="2"/>
  <c r="R759" i="2"/>
  <c r="O759" i="2"/>
  <c r="R758" i="2"/>
  <c r="O758" i="2"/>
  <c r="R757" i="2"/>
  <c r="O757" i="2"/>
  <c r="R756" i="2"/>
  <c r="O756" i="2"/>
  <c r="W962" i="2" l="1"/>
  <c r="W941" i="2"/>
  <c r="W932" i="2"/>
  <c r="W910" i="2"/>
  <c r="W899" i="2"/>
  <c r="W961" i="2"/>
  <c r="W890" i="2"/>
  <c r="W912" i="2"/>
  <c r="W942" i="2"/>
  <c r="W938" i="2"/>
  <c r="W957" i="2"/>
  <c r="W896" i="2"/>
  <c r="W902" i="2"/>
  <c r="W927" i="2"/>
  <c r="W887" i="2"/>
  <c r="W923" i="2"/>
  <c r="W935" i="2"/>
  <c r="W924" i="2"/>
  <c r="W926" i="2"/>
  <c r="W929" i="2"/>
  <c r="W916" i="2"/>
  <c r="W886" i="2"/>
  <c r="W925" i="2"/>
  <c r="W904" i="2"/>
  <c r="W898" i="2"/>
  <c r="W917" i="2"/>
  <c r="W893" i="2"/>
  <c r="W903" i="2"/>
  <c r="W963" i="2"/>
  <c r="W944" i="2"/>
  <c r="W905" i="2"/>
  <c r="V900" i="2"/>
  <c r="W900" i="2"/>
  <c r="V920" i="2"/>
  <c r="W920" i="2"/>
  <c r="V940" i="2"/>
  <c r="W940" i="2"/>
  <c r="V913" i="2"/>
  <c r="W913" i="2"/>
  <c r="V933" i="2"/>
  <c r="W933" i="2"/>
  <c r="V955" i="2"/>
  <c r="W955" i="2"/>
  <c r="V952" i="2"/>
  <c r="W952" i="2"/>
  <c r="V894" i="2"/>
  <c r="W894" i="2"/>
  <c r="V895" i="2"/>
  <c r="W895" i="2"/>
  <c r="V937" i="2"/>
  <c r="W937" i="2"/>
  <c r="V931" i="2"/>
  <c r="W931" i="2"/>
  <c r="V930" i="2"/>
  <c r="W930" i="2"/>
  <c r="V949" i="2"/>
  <c r="W949" i="2"/>
  <c r="W919" i="2"/>
  <c r="W915" i="2"/>
  <c r="W908" i="2"/>
  <c r="W911" i="2"/>
  <c r="W907" i="2"/>
  <c r="W906" i="2"/>
  <c r="W889" i="2"/>
  <c r="W958" i="2"/>
  <c r="W951" i="2"/>
  <c r="W901" i="2"/>
  <c r="W922" i="2"/>
  <c r="W936" i="2"/>
  <c r="W891" i="2"/>
  <c r="W953" i="2"/>
  <c r="W897" i="2"/>
  <c r="W947" i="2"/>
  <c r="W892" i="2"/>
  <c r="W918" i="2"/>
  <c r="W954" i="2"/>
  <c r="W948" i="2"/>
  <c r="W921" i="2"/>
  <c r="W943" i="2"/>
  <c r="W914" i="2"/>
  <c r="W960" i="2"/>
  <c r="W950" i="2"/>
  <c r="W956" i="2"/>
  <c r="W945" i="2"/>
  <c r="W939" i="2"/>
  <c r="W909" i="2"/>
  <c r="W934" i="2"/>
  <c r="W946" i="2"/>
  <c r="W959" i="2"/>
  <c r="Y908" i="2"/>
  <c r="Z908" i="2"/>
  <c r="K928" i="2"/>
  <c r="V928" i="2"/>
  <c r="K888" i="2"/>
  <c r="V888" i="2"/>
  <c r="K908" i="2"/>
  <c r="Z896" i="2"/>
  <c r="K896" i="2"/>
  <c r="Y896" i="2"/>
  <c r="Y928" i="2"/>
  <c r="Z928" i="2"/>
  <c r="Y888" i="2"/>
  <c r="Z888" i="2"/>
  <c r="K949" i="2"/>
  <c r="K923" i="2"/>
  <c r="Y919" i="2"/>
  <c r="Z913" i="2"/>
  <c r="Y960" i="2"/>
  <c r="K939" i="2"/>
  <c r="Z963" i="2"/>
  <c r="Z934" i="2"/>
  <c r="K953" i="2"/>
  <c r="Y920" i="2"/>
  <c r="Y927" i="2"/>
  <c r="Z962" i="2"/>
  <c r="Y949" i="2"/>
  <c r="Z919" i="2"/>
  <c r="Z923" i="2"/>
  <c r="Y938" i="2"/>
  <c r="Y930" i="2"/>
  <c r="Z955" i="2"/>
  <c r="Y924" i="2"/>
  <c r="Z959" i="2"/>
  <c r="K959" i="2"/>
  <c r="Z916" i="2"/>
  <c r="Z924" i="2"/>
  <c r="Z939" i="2"/>
  <c r="Y944" i="2"/>
  <c r="Z938" i="2"/>
  <c r="K944" i="2"/>
  <c r="K955" i="2"/>
  <c r="K950" i="2"/>
  <c r="K938" i="2"/>
  <c r="Z953" i="2"/>
  <c r="Y933" i="2"/>
  <c r="Z920" i="2"/>
  <c r="Z951" i="2"/>
  <c r="Z905" i="2"/>
  <c r="Y891" i="2"/>
  <c r="K901" i="2"/>
  <c r="K954" i="2"/>
  <c r="K892" i="2"/>
  <c r="K889" i="2"/>
  <c r="Z930" i="2"/>
  <c r="K958" i="2"/>
  <c r="K904" i="2"/>
  <c r="K952" i="2"/>
  <c r="Z927" i="2"/>
  <c r="Y952" i="2"/>
  <c r="K951" i="2"/>
  <c r="Z925" i="2"/>
  <c r="K910" i="2"/>
  <c r="Z952" i="2"/>
  <c r="Y941" i="2"/>
  <c r="K917" i="2"/>
  <c r="Y921" i="2"/>
  <c r="K898" i="2"/>
  <c r="Y916" i="2"/>
  <c r="K943" i="2"/>
  <c r="K929" i="2"/>
  <c r="Z947" i="2"/>
  <c r="K914" i="2"/>
  <c r="Z942" i="2"/>
  <c r="K916" i="2"/>
  <c r="Y923" i="2"/>
  <c r="Z949" i="2"/>
  <c r="K907" i="2"/>
  <c r="Y961" i="2"/>
  <c r="Z940" i="2"/>
  <c r="K926" i="2"/>
  <c r="Y902" i="2"/>
  <c r="Z933" i="2"/>
  <c r="K924" i="2"/>
  <c r="K937" i="2"/>
  <c r="Y959" i="2"/>
  <c r="Y940" i="2"/>
  <c r="Z960" i="2"/>
  <c r="Y939" i="2"/>
  <c r="K919" i="2"/>
  <c r="K900" i="2"/>
  <c r="Y936" i="2"/>
  <c r="K895" i="2"/>
  <c r="Y899" i="2"/>
  <c r="Y947" i="2"/>
  <c r="Z906" i="2"/>
  <c r="K903" i="2"/>
  <c r="Y955" i="2"/>
  <c r="Y934" i="2"/>
  <c r="Z948" i="2"/>
  <c r="K963" i="2"/>
  <c r="Z946" i="2"/>
  <c r="Y953" i="2"/>
  <c r="K933" i="2"/>
  <c r="K920" i="2"/>
  <c r="Z961" i="2"/>
  <c r="Z950" i="2"/>
  <c r="K940" i="2"/>
  <c r="Z945" i="2"/>
  <c r="K930" i="2"/>
  <c r="Y963" i="2"/>
  <c r="K961" i="2"/>
  <c r="Y950" i="2"/>
  <c r="K945" i="2"/>
  <c r="Y935" i="2"/>
  <c r="Z941" i="2"/>
  <c r="K941" i="2"/>
  <c r="K921" i="2"/>
  <c r="K960" i="2"/>
  <c r="Y956" i="2"/>
  <c r="Z944" i="2"/>
  <c r="Y946" i="2"/>
  <c r="K946" i="2"/>
  <c r="Y922" i="2"/>
  <c r="Z921" i="2"/>
  <c r="Y931" i="2"/>
  <c r="K942" i="2"/>
  <c r="Y951" i="2"/>
  <c r="Z926" i="2"/>
  <c r="Y918" i="2"/>
  <c r="Z931" i="2"/>
  <c r="K948" i="2"/>
  <c r="Z918" i="2"/>
  <c r="Y929" i="2"/>
  <c r="Z929" i="2"/>
  <c r="Z917" i="2"/>
  <c r="Z956" i="2"/>
  <c r="K913" i="2"/>
  <c r="K956" i="2"/>
  <c r="Y913" i="2"/>
  <c r="K918" i="2"/>
  <c r="K931" i="2"/>
  <c r="Y948" i="2"/>
  <c r="K947" i="2"/>
  <c r="Y942" i="2"/>
  <c r="K922" i="2"/>
  <c r="Z936" i="2"/>
  <c r="K936" i="2"/>
  <c r="Z922" i="2"/>
  <c r="Y912" i="2"/>
  <c r="Y962" i="2"/>
  <c r="Y914" i="2"/>
  <c r="Z958" i="2"/>
  <c r="K962" i="2"/>
  <c r="Z915" i="2"/>
  <c r="Z914" i="2"/>
  <c r="K915" i="2"/>
  <c r="Y917" i="2"/>
  <c r="Y932" i="2"/>
  <c r="Y957" i="2"/>
  <c r="K925" i="2"/>
  <c r="Z935" i="2"/>
  <c r="Z932" i="2"/>
  <c r="Y945" i="2"/>
  <c r="Y925" i="2"/>
  <c r="Y926" i="2"/>
  <c r="K935" i="2"/>
  <c r="K932" i="2"/>
  <c r="Z937" i="2"/>
  <c r="K912" i="2"/>
  <c r="K957" i="2"/>
  <c r="K934" i="2"/>
  <c r="K927" i="2"/>
  <c r="Y915" i="2"/>
  <c r="Z957" i="2"/>
  <c r="Y954" i="2"/>
  <c r="Y958" i="2"/>
  <c r="Z954" i="2"/>
  <c r="Z943" i="2"/>
  <c r="Y943" i="2"/>
  <c r="Y937" i="2"/>
  <c r="Z912" i="2"/>
  <c r="K890" i="2"/>
  <c r="Y890" i="2"/>
  <c r="Z890" i="2"/>
  <c r="Z899" i="2"/>
  <c r="K899" i="2"/>
  <c r="Y907" i="2"/>
  <c r="K911" i="2"/>
  <c r="Y911" i="2"/>
  <c r="Z911" i="2"/>
  <c r="K886" i="2"/>
  <c r="Z910" i="2"/>
  <c r="Z898" i="2"/>
  <c r="Z889" i="2"/>
  <c r="Y897" i="2"/>
  <c r="Z897" i="2"/>
  <c r="K897" i="2"/>
  <c r="Y898" i="2"/>
  <c r="Z886" i="2"/>
  <c r="Y886" i="2"/>
  <c r="K909" i="2"/>
  <c r="K894" i="2"/>
  <c r="Y910" i="2"/>
  <c r="K887" i="2"/>
  <c r="Y909" i="2"/>
  <c r="K902" i="2"/>
  <c r="Z902" i="2"/>
  <c r="Y901" i="2"/>
  <c r="Y903" i="2"/>
  <c r="Y889" i="2"/>
  <c r="Z900" i="2"/>
  <c r="Z887" i="2"/>
  <c r="Y894" i="2"/>
  <c r="Z895" i="2"/>
  <c r="Z907" i="2"/>
  <c r="Z891" i="2"/>
  <c r="K905" i="2"/>
  <c r="Z904" i="2"/>
  <c r="K891" i="2"/>
  <c r="Z901" i="2"/>
  <c r="Y905" i="2"/>
  <c r="Y906" i="2"/>
  <c r="K906" i="2"/>
  <c r="Y904" i="2"/>
  <c r="Y895" i="2"/>
  <c r="Y900" i="2"/>
  <c r="Z903" i="2"/>
  <c r="Y887" i="2"/>
  <c r="K893" i="2"/>
  <c r="Y893" i="2"/>
  <c r="Z893" i="2"/>
  <c r="Z909" i="2"/>
  <c r="Y892" i="2"/>
  <c r="Z894" i="2"/>
  <c r="Z892" i="2"/>
  <c r="I841" i="2"/>
  <c r="W841" i="2" s="1"/>
  <c r="I849" i="2"/>
  <c r="I811" i="2"/>
  <c r="I879" i="2"/>
  <c r="I883" i="2"/>
  <c r="W883" i="2" s="1"/>
  <c r="I778" i="2"/>
  <c r="W778" i="2" s="1"/>
  <c r="I786" i="2"/>
  <c r="W786" i="2" s="1"/>
  <c r="I882" i="2"/>
  <c r="W882" i="2" s="1"/>
  <c r="I872" i="2"/>
  <c r="I800" i="2"/>
  <c r="W800" i="2" s="1"/>
  <c r="I877" i="2"/>
  <c r="W877" i="2" s="1"/>
  <c r="I761" i="2"/>
  <c r="W761" i="2" s="1"/>
  <c r="I846" i="2"/>
  <c r="I787" i="2"/>
  <c r="W787" i="2" s="1"/>
  <c r="I799" i="2"/>
  <c r="W799" i="2" s="1"/>
  <c r="I803" i="2"/>
  <c r="W803" i="2" s="1"/>
  <c r="I840" i="2"/>
  <c r="I852" i="2"/>
  <c r="I860" i="2"/>
  <c r="I864" i="2"/>
  <c r="I781" i="2"/>
  <c r="W781" i="2" s="1"/>
  <c r="I785" i="2"/>
  <c r="W785" i="2" s="1"/>
  <c r="I756" i="2"/>
  <c r="W756" i="2" s="1"/>
  <c r="I768" i="2"/>
  <c r="I780" i="2"/>
  <c r="W780" i="2" s="1"/>
  <c r="I819" i="2"/>
  <c r="W819" i="2" s="1"/>
  <c r="I823" i="2"/>
  <c r="W823" i="2" s="1"/>
  <c r="I843" i="2"/>
  <c r="I847" i="2"/>
  <c r="W847" i="2" s="1"/>
  <c r="I851" i="2"/>
  <c r="W851" i="2" s="1"/>
  <c r="I788" i="2"/>
  <c r="I792" i="2"/>
  <c r="I836" i="2"/>
  <c r="I797" i="2"/>
  <c r="W797" i="2" s="1"/>
  <c r="I805" i="2"/>
  <c r="W805" i="2" s="1"/>
  <c r="I809" i="2"/>
  <c r="W809" i="2" s="1"/>
  <c r="I825" i="2"/>
  <c r="W825" i="2" s="1"/>
  <c r="I833" i="2"/>
  <c r="W833" i="2" s="1"/>
  <c r="I837" i="2"/>
  <c r="W837" i="2" s="1"/>
  <c r="I853" i="2"/>
  <c r="W853" i="2" s="1"/>
  <c r="I857" i="2"/>
  <c r="I869" i="2"/>
  <c r="W869" i="2" s="1"/>
  <c r="I873" i="2"/>
  <c r="I774" i="2"/>
  <c r="W774" i="2" s="1"/>
  <c r="I782" i="2"/>
  <c r="I794" i="2"/>
  <c r="W794" i="2" s="1"/>
  <c r="I798" i="2"/>
  <c r="W798" i="2" s="1"/>
  <c r="I806" i="2"/>
  <c r="I759" i="2"/>
  <c r="I763" i="2"/>
  <c r="W763" i="2" s="1"/>
  <c r="I771" i="2"/>
  <c r="I830" i="2"/>
  <c r="I834" i="2"/>
  <c r="I801" i="2"/>
  <c r="I859" i="2"/>
  <c r="W859" i="2" s="1"/>
  <c r="I813" i="2"/>
  <c r="W813" i="2" s="1"/>
  <c r="I817" i="2"/>
  <c r="W817" i="2" s="1"/>
  <c r="I821" i="2"/>
  <c r="W821" i="2" s="1"/>
  <c r="I871" i="2"/>
  <c r="W871" i="2" s="1"/>
  <c r="I848" i="2"/>
  <c r="I776" i="2"/>
  <c r="I784" i="2"/>
  <c r="I791" i="2"/>
  <c r="W791" i="2" s="1"/>
  <c r="I818" i="2"/>
  <c r="I822" i="2"/>
  <c r="I876" i="2"/>
  <c r="I769" i="2"/>
  <c r="W769" i="2" s="1"/>
  <c r="I795" i="2"/>
  <c r="I884" i="2"/>
  <c r="I861" i="2"/>
  <c r="I758" i="2"/>
  <c r="I762" i="2"/>
  <c r="W762" i="2" s="1"/>
  <c r="I827" i="2"/>
  <c r="W827" i="2" s="1"/>
  <c r="I838" i="2"/>
  <c r="I842" i="2"/>
  <c r="I804" i="2"/>
  <c r="I831" i="2"/>
  <c r="I835" i="2"/>
  <c r="W835" i="2" s="1"/>
  <c r="I854" i="2"/>
  <c r="I793" i="2"/>
  <c r="W793" i="2" s="1"/>
  <c r="I812" i="2"/>
  <c r="I816" i="2"/>
  <c r="I824" i="2"/>
  <c r="I764" i="2"/>
  <c r="I767" i="2"/>
  <c r="W767" i="2" s="1"/>
  <c r="I775" i="2"/>
  <c r="I783" i="2"/>
  <c r="W783" i="2" s="1"/>
  <c r="I828" i="2"/>
  <c r="W828" i="2" s="1"/>
  <c r="I866" i="2"/>
  <c r="I757" i="2"/>
  <c r="W757" i="2" s="1"/>
  <c r="I760" i="2"/>
  <c r="I773" i="2"/>
  <c r="W773" i="2" s="1"/>
  <c r="I839" i="2"/>
  <c r="W839" i="2" s="1"/>
  <c r="I867" i="2"/>
  <c r="I870" i="2"/>
  <c r="I779" i="2"/>
  <c r="W779" i="2" s="1"/>
  <c r="I802" i="2"/>
  <c r="W802" i="2" s="1"/>
  <c r="I807" i="2"/>
  <c r="W807" i="2" s="1"/>
  <c r="I810" i="2"/>
  <c r="I815" i="2"/>
  <c r="I829" i="2"/>
  <c r="W829" i="2" s="1"/>
  <c r="I875" i="2"/>
  <c r="W875" i="2" s="1"/>
  <c r="I845" i="2"/>
  <c r="I865" i="2"/>
  <c r="W865" i="2" s="1"/>
  <c r="I868" i="2"/>
  <c r="I766" i="2"/>
  <c r="I855" i="2"/>
  <c r="I858" i="2"/>
  <c r="I863" i="2"/>
  <c r="W863" i="2" s="1"/>
  <c r="I881" i="2"/>
  <c r="I765" i="2"/>
  <c r="I878" i="2"/>
  <c r="I770" i="2"/>
  <c r="W770" i="2" s="1"/>
  <c r="I885" i="2"/>
  <c r="I789" i="2"/>
  <c r="I777" i="2"/>
  <c r="I808" i="2"/>
  <c r="W808" i="2" s="1"/>
  <c r="I844" i="2"/>
  <c r="W844" i="2" s="1"/>
  <c r="I790" i="2"/>
  <c r="I826" i="2"/>
  <c r="I862" i="2"/>
  <c r="I820" i="2"/>
  <c r="W820" i="2" s="1"/>
  <c r="I856" i="2"/>
  <c r="W856" i="2" s="1"/>
  <c r="I874" i="2"/>
  <c r="I772" i="2"/>
  <c r="I796" i="2"/>
  <c r="I832" i="2"/>
  <c r="W832" i="2" s="1"/>
  <c r="I814" i="2"/>
  <c r="I850" i="2"/>
  <c r="I88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700" i="2"/>
  <c r="X699" i="2"/>
  <c r="X698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O730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R755" i="2"/>
  <c r="O755" i="2"/>
  <c r="R754" i="2"/>
  <c r="O754" i="2"/>
  <c r="R753" i="2"/>
  <c r="O753" i="2"/>
  <c r="R752" i="2"/>
  <c r="O752" i="2"/>
  <c r="R751" i="2"/>
  <c r="O751" i="2"/>
  <c r="R750" i="2"/>
  <c r="O750" i="2"/>
  <c r="R749" i="2"/>
  <c r="O749" i="2"/>
  <c r="R748" i="2"/>
  <c r="O748" i="2"/>
  <c r="R747" i="2"/>
  <c r="O747" i="2"/>
  <c r="R746" i="2"/>
  <c r="O746" i="2"/>
  <c r="R745" i="2"/>
  <c r="O745" i="2"/>
  <c r="R744" i="2"/>
  <c r="O744" i="2"/>
  <c r="R743" i="2"/>
  <c r="O743" i="2"/>
  <c r="R742" i="2"/>
  <c r="O742" i="2"/>
  <c r="R741" i="2"/>
  <c r="O741" i="2"/>
  <c r="R740" i="2"/>
  <c r="O740" i="2"/>
  <c r="R739" i="2"/>
  <c r="O739" i="2"/>
  <c r="R738" i="2"/>
  <c r="O738" i="2"/>
  <c r="R737" i="2"/>
  <c r="O737" i="2"/>
  <c r="R736" i="2"/>
  <c r="O736" i="2"/>
  <c r="R735" i="2"/>
  <c r="O735" i="2"/>
  <c r="R734" i="2"/>
  <c r="O734" i="2"/>
  <c r="R733" i="2"/>
  <c r="O733" i="2"/>
  <c r="R732" i="2"/>
  <c r="O732" i="2"/>
  <c r="R731" i="2"/>
  <c r="O731" i="2"/>
  <c r="R730" i="2"/>
  <c r="R729" i="2"/>
  <c r="O729" i="2"/>
  <c r="R728" i="2"/>
  <c r="O728" i="2"/>
  <c r="R727" i="2"/>
  <c r="O727" i="2"/>
  <c r="R726" i="2"/>
  <c r="O726" i="2"/>
  <c r="R725" i="2"/>
  <c r="O725" i="2"/>
  <c r="R724" i="2"/>
  <c r="O724" i="2"/>
  <c r="R723" i="2"/>
  <c r="O723" i="2"/>
  <c r="R722" i="2"/>
  <c r="O722" i="2"/>
  <c r="R721" i="2"/>
  <c r="O721" i="2"/>
  <c r="R720" i="2"/>
  <c r="O720" i="2"/>
  <c r="R719" i="2"/>
  <c r="O719" i="2"/>
  <c r="R718" i="2"/>
  <c r="O718" i="2"/>
  <c r="R717" i="2"/>
  <c r="O717" i="2"/>
  <c r="R716" i="2"/>
  <c r="O716" i="2"/>
  <c r="R715" i="2"/>
  <c r="O715" i="2"/>
  <c r="R714" i="2"/>
  <c r="O714" i="2"/>
  <c r="R713" i="2"/>
  <c r="O713" i="2"/>
  <c r="R712" i="2"/>
  <c r="O712" i="2"/>
  <c r="R711" i="2"/>
  <c r="O711" i="2"/>
  <c r="R710" i="2"/>
  <c r="O710" i="2"/>
  <c r="R709" i="2"/>
  <c r="O709" i="2"/>
  <c r="R708" i="2"/>
  <c r="O708" i="2"/>
  <c r="R707" i="2"/>
  <c r="O707" i="2"/>
  <c r="R706" i="2"/>
  <c r="O706" i="2"/>
  <c r="R705" i="2"/>
  <c r="O705" i="2"/>
  <c r="R704" i="2"/>
  <c r="O704" i="2"/>
  <c r="R703" i="2"/>
  <c r="O703" i="2"/>
  <c r="R702" i="2"/>
  <c r="O702" i="2"/>
  <c r="R701" i="2"/>
  <c r="O701" i="2"/>
  <c r="R700" i="2"/>
  <c r="O700" i="2"/>
  <c r="R699" i="2"/>
  <c r="O699" i="2"/>
  <c r="R698" i="2"/>
  <c r="O698" i="2"/>
  <c r="R697" i="2"/>
  <c r="O697" i="2"/>
  <c r="R696" i="2"/>
  <c r="O696" i="2"/>
  <c r="R695" i="2"/>
  <c r="O695" i="2"/>
  <c r="R694" i="2"/>
  <c r="O694" i="2"/>
  <c r="R693" i="2"/>
  <c r="O693" i="2"/>
  <c r="R692" i="2"/>
  <c r="O692" i="2"/>
  <c r="R691" i="2"/>
  <c r="O691" i="2"/>
  <c r="R690" i="2"/>
  <c r="O690" i="2"/>
  <c r="R689" i="2"/>
  <c r="O689" i="2"/>
  <c r="R688" i="2"/>
  <c r="O688" i="2"/>
  <c r="R687" i="2"/>
  <c r="O687" i="2"/>
  <c r="R686" i="2"/>
  <c r="O686" i="2"/>
  <c r="R685" i="2"/>
  <c r="O685" i="2"/>
  <c r="R684" i="2"/>
  <c r="O684" i="2"/>
  <c r="R683" i="2"/>
  <c r="O683" i="2"/>
  <c r="R682" i="2"/>
  <c r="O682" i="2"/>
  <c r="R681" i="2"/>
  <c r="O681" i="2"/>
  <c r="R680" i="2"/>
  <c r="O680" i="2"/>
  <c r="R679" i="2"/>
  <c r="O679" i="2"/>
  <c r="R678" i="2"/>
  <c r="O678" i="2"/>
  <c r="R677" i="2"/>
  <c r="O677" i="2"/>
  <c r="R676" i="2"/>
  <c r="O676" i="2"/>
  <c r="R675" i="2"/>
  <c r="O675" i="2"/>
  <c r="R674" i="2"/>
  <c r="O674" i="2"/>
  <c r="R673" i="2"/>
  <c r="O673" i="2"/>
  <c r="R672" i="2"/>
  <c r="O672" i="2"/>
  <c r="R671" i="2"/>
  <c r="O671" i="2"/>
  <c r="R670" i="2"/>
  <c r="O670" i="2"/>
  <c r="R669" i="2"/>
  <c r="O669" i="2"/>
  <c r="R668" i="2"/>
  <c r="O668" i="2"/>
  <c r="R667" i="2"/>
  <c r="O667" i="2"/>
  <c r="R666" i="2"/>
  <c r="O666" i="2"/>
  <c r="R665" i="2"/>
  <c r="O665" i="2"/>
  <c r="R664" i="2"/>
  <c r="O664" i="2"/>
  <c r="R663" i="2"/>
  <c r="O663" i="2"/>
  <c r="R662" i="2"/>
  <c r="O662" i="2"/>
  <c r="R661" i="2"/>
  <c r="O661" i="2"/>
  <c r="R660" i="2"/>
  <c r="O660" i="2"/>
  <c r="R659" i="2"/>
  <c r="O659" i="2"/>
  <c r="R658" i="2"/>
  <c r="O658" i="2"/>
  <c r="R657" i="2"/>
  <c r="O657" i="2"/>
  <c r="R656" i="2"/>
  <c r="O656" i="2"/>
  <c r="R655" i="2"/>
  <c r="O655" i="2"/>
  <c r="R654" i="2"/>
  <c r="O654" i="2"/>
  <c r="R653" i="2"/>
  <c r="O653" i="2"/>
  <c r="R652" i="2"/>
  <c r="O652" i="2"/>
  <c r="R651" i="2"/>
  <c r="O651" i="2"/>
  <c r="R650" i="2"/>
  <c r="O650" i="2"/>
  <c r="R649" i="2"/>
  <c r="O649" i="2"/>
  <c r="R648" i="2"/>
  <c r="O648" i="2"/>
  <c r="R647" i="2"/>
  <c r="O647" i="2"/>
  <c r="R646" i="2"/>
  <c r="O646" i="2"/>
  <c r="R645" i="2"/>
  <c r="O645" i="2"/>
  <c r="R644" i="2"/>
  <c r="O644" i="2"/>
  <c r="R643" i="2"/>
  <c r="O643" i="2"/>
  <c r="R642" i="2"/>
  <c r="O642" i="2"/>
  <c r="R641" i="2"/>
  <c r="O641" i="2"/>
  <c r="R640" i="2"/>
  <c r="O640" i="2"/>
  <c r="R639" i="2"/>
  <c r="O639" i="2"/>
  <c r="R638" i="2"/>
  <c r="O638" i="2"/>
  <c r="R637" i="2"/>
  <c r="O637" i="2"/>
  <c r="R636" i="2"/>
  <c r="O636" i="2"/>
  <c r="R635" i="2"/>
  <c r="O635" i="2"/>
  <c r="R634" i="2"/>
  <c r="O634" i="2"/>
  <c r="R633" i="2"/>
  <c r="O633" i="2"/>
  <c r="R632" i="2"/>
  <c r="O632" i="2"/>
  <c r="R631" i="2"/>
  <c r="O631" i="2"/>
  <c r="R630" i="2"/>
  <c r="O630" i="2"/>
  <c r="R629" i="2"/>
  <c r="O629" i="2"/>
  <c r="R628" i="2"/>
  <c r="O628" i="2"/>
  <c r="R627" i="2"/>
  <c r="O627" i="2"/>
  <c r="R626" i="2"/>
  <c r="O626" i="2"/>
  <c r="V801" i="2" l="1"/>
  <c r="W801" i="2"/>
  <c r="V772" i="2"/>
  <c r="W772" i="2"/>
  <c r="V866" i="2"/>
  <c r="W866" i="2"/>
  <c r="V831" i="2"/>
  <c r="W831" i="2"/>
  <c r="V834" i="2"/>
  <c r="W834" i="2"/>
  <c r="V765" i="2"/>
  <c r="W765" i="2"/>
  <c r="V842" i="2"/>
  <c r="W842" i="2"/>
  <c r="V811" i="2"/>
  <c r="W811" i="2"/>
  <c r="V881" i="2"/>
  <c r="W881" i="2"/>
  <c r="V838" i="2"/>
  <c r="W838" i="2"/>
  <c r="W717" i="2"/>
  <c r="V790" i="2"/>
  <c r="W790" i="2"/>
  <c r="V855" i="2"/>
  <c r="W855" i="2"/>
  <c r="V870" i="2"/>
  <c r="W870" i="2"/>
  <c r="V824" i="2"/>
  <c r="W824" i="2"/>
  <c r="V758" i="2"/>
  <c r="W758" i="2"/>
  <c r="V880" i="2"/>
  <c r="W880" i="2"/>
  <c r="V766" i="2"/>
  <c r="W766" i="2"/>
  <c r="V867" i="2"/>
  <c r="W867" i="2"/>
  <c r="V816" i="2"/>
  <c r="W816" i="2"/>
  <c r="V861" i="2"/>
  <c r="W861" i="2"/>
  <c r="V796" i="2"/>
  <c r="W796" i="2"/>
  <c r="V876" i="2"/>
  <c r="W876" i="2"/>
  <c r="V852" i="2"/>
  <c r="W852" i="2"/>
  <c r="V822" i="2"/>
  <c r="W822" i="2"/>
  <c r="V857" i="2"/>
  <c r="W857" i="2"/>
  <c r="V840" i="2"/>
  <c r="W840" i="2"/>
  <c r="V818" i="2"/>
  <c r="W818" i="2"/>
  <c r="V771" i="2"/>
  <c r="W771" i="2"/>
  <c r="V775" i="2"/>
  <c r="W775" i="2"/>
  <c r="V784" i="2"/>
  <c r="W784" i="2"/>
  <c r="V849" i="2"/>
  <c r="W849" i="2"/>
  <c r="V776" i="2"/>
  <c r="W776" i="2"/>
  <c r="V768" i="2"/>
  <c r="W768" i="2"/>
  <c r="V850" i="2"/>
  <c r="W850" i="2"/>
  <c r="V868" i="2"/>
  <c r="W868" i="2"/>
  <c r="V812" i="2"/>
  <c r="W812" i="2"/>
  <c r="V884" i="2"/>
  <c r="W884" i="2"/>
  <c r="V782" i="2"/>
  <c r="W782" i="2"/>
  <c r="V836" i="2"/>
  <c r="W836" i="2"/>
  <c r="V872" i="2"/>
  <c r="W872" i="2"/>
  <c r="V885" i="2"/>
  <c r="W885" i="2"/>
  <c r="V879" i="2"/>
  <c r="W879" i="2"/>
  <c r="V810" i="2"/>
  <c r="W810" i="2"/>
  <c r="V846" i="2"/>
  <c r="W846" i="2"/>
  <c r="V826" i="2"/>
  <c r="W826" i="2"/>
  <c r="V764" i="2"/>
  <c r="W764" i="2"/>
  <c r="V806" i="2"/>
  <c r="W806" i="2"/>
  <c r="V814" i="2"/>
  <c r="W814" i="2"/>
  <c r="V777" i="2"/>
  <c r="W777" i="2"/>
  <c r="V795" i="2"/>
  <c r="W795" i="2"/>
  <c r="V792" i="2"/>
  <c r="W792" i="2"/>
  <c r="V864" i="2"/>
  <c r="W864" i="2"/>
  <c r="V874" i="2"/>
  <c r="W874" i="2"/>
  <c r="V878" i="2"/>
  <c r="W878" i="2"/>
  <c r="V815" i="2"/>
  <c r="W815" i="2"/>
  <c r="V804" i="2"/>
  <c r="W804" i="2"/>
  <c r="V830" i="2"/>
  <c r="W830" i="2"/>
  <c r="V843" i="2"/>
  <c r="W843" i="2"/>
  <c r="V862" i="2"/>
  <c r="W862" i="2"/>
  <c r="V759" i="2"/>
  <c r="W759" i="2"/>
  <c r="V858" i="2"/>
  <c r="W858" i="2"/>
  <c r="V848" i="2"/>
  <c r="W848" i="2"/>
  <c r="V789" i="2"/>
  <c r="W789" i="2"/>
  <c r="V845" i="2"/>
  <c r="W845" i="2"/>
  <c r="V760" i="2"/>
  <c r="W760" i="2"/>
  <c r="V854" i="2"/>
  <c r="W854" i="2"/>
  <c r="V873" i="2"/>
  <c r="W873" i="2"/>
  <c r="V788" i="2"/>
  <c r="W788" i="2"/>
  <c r="V860" i="2"/>
  <c r="W860" i="2"/>
  <c r="V833" i="2"/>
  <c r="V863" i="2"/>
  <c r="V827" i="2"/>
  <c r="V841" i="2"/>
  <c r="V809" i="2"/>
  <c r="V761" i="2"/>
  <c r="V798" i="2"/>
  <c r="V805" i="2"/>
  <c r="V877" i="2"/>
  <c r="V794" i="2"/>
  <c r="V797" i="2"/>
  <c r="V785" i="2"/>
  <c r="V865" i="2"/>
  <c r="V773" i="2"/>
  <c r="V793" i="2"/>
  <c r="V813" i="2"/>
  <c r="V774" i="2"/>
  <c r="V882" i="2"/>
  <c r="V832" i="2"/>
  <c r="V769" i="2"/>
  <c r="V859" i="2"/>
  <c r="V786" i="2"/>
  <c r="V819" i="2"/>
  <c r="V779" i="2"/>
  <c r="V762" i="2"/>
  <c r="V756" i="2"/>
  <c r="V844" i="2"/>
  <c r="V821" i="2"/>
  <c r="V800" i="2"/>
  <c r="V808" i="2"/>
  <c r="V839" i="2"/>
  <c r="V817" i="2"/>
  <c r="V781" i="2"/>
  <c r="V875" i="2"/>
  <c r="V757" i="2"/>
  <c r="V835" i="2"/>
  <c r="V869" i="2"/>
  <c r="V851" i="2"/>
  <c r="V778" i="2"/>
  <c r="V807" i="2"/>
  <c r="V763" i="2"/>
  <c r="V802" i="2"/>
  <c r="V780" i="2"/>
  <c r="V871" i="2"/>
  <c r="V770" i="2"/>
  <c r="V847" i="2"/>
  <c r="V883" i="2"/>
  <c r="V828" i="2"/>
  <c r="V853" i="2"/>
  <c r="V803" i="2"/>
  <c r="V820" i="2"/>
  <c r="V787" i="2"/>
  <c r="V767" i="2"/>
  <c r="V825" i="2"/>
  <c r="V829" i="2"/>
  <c r="V856" i="2"/>
  <c r="V783" i="2"/>
  <c r="V791" i="2"/>
  <c r="V837" i="2"/>
  <c r="V823" i="2"/>
  <c r="V799" i="2"/>
  <c r="Z862" i="2"/>
  <c r="Z776" i="2"/>
  <c r="Z841" i="2"/>
  <c r="Z820" i="2"/>
  <c r="Z826" i="2"/>
  <c r="Z790" i="2"/>
  <c r="Z880" i="2"/>
  <c r="Z844" i="2"/>
  <c r="Z850" i="2"/>
  <c r="Z808" i="2"/>
  <c r="Z836" i="2"/>
  <c r="Z781" i="2"/>
  <c r="Z872" i="2"/>
  <c r="Z814" i="2"/>
  <c r="Z882" i="2"/>
  <c r="Z832" i="2"/>
  <c r="Z845" i="2"/>
  <c r="Z788" i="2"/>
  <c r="Z849" i="2"/>
  <c r="Z801" i="2"/>
  <c r="Z869" i="2"/>
  <c r="Z852" i="2"/>
  <c r="Z778" i="2"/>
  <c r="Z772" i="2"/>
  <c r="Z770" i="2"/>
  <c r="Z874" i="2"/>
  <c r="Z803" i="2"/>
  <c r="Z856" i="2"/>
  <c r="Z811" i="2"/>
  <c r="Y806" i="2"/>
  <c r="Z806" i="2"/>
  <c r="Y798" i="2"/>
  <c r="Z798" i="2"/>
  <c r="Y875" i="2"/>
  <c r="Z875" i="2"/>
  <c r="Y839" i="2"/>
  <c r="Z839" i="2"/>
  <c r="Y835" i="2"/>
  <c r="Z835" i="2"/>
  <c r="Y884" i="2"/>
  <c r="Z884" i="2"/>
  <c r="Y763" i="2"/>
  <c r="Z763" i="2"/>
  <c r="Y833" i="2"/>
  <c r="Z833" i="2"/>
  <c r="Y819" i="2"/>
  <c r="Z819" i="2"/>
  <c r="Y787" i="2"/>
  <c r="Z787" i="2"/>
  <c r="Y815" i="2"/>
  <c r="Z815" i="2"/>
  <c r="Y881" i="2"/>
  <c r="Z881" i="2"/>
  <c r="Y756" i="2"/>
  <c r="Z756" i="2"/>
  <c r="Y796" i="2"/>
  <c r="Z796" i="2"/>
  <c r="Y829" i="2"/>
  <c r="Z829" i="2"/>
  <c r="Y773" i="2"/>
  <c r="Z773" i="2"/>
  <c r="Y831" i="2"/>
  <c r="Z831" i="2"/>
  <c r="Y795" i="2"/>
  <c r="Z795" i="2"/>
  <c r="Y759" i="2"/>
  <c r="Z759" i="2"/>
  <c r="Y825" i="2"/>
  <c r="Z825" i="2"/>
  <c r="Y780" i="2"/>
  <c r="Z780" i="2"/>
  <c r="Y846" i="2"/>
  <c r="Z846" i="2"/>
  <c r="Y804" i="2"/>
  <c r="Z804" i="2"/>
  <c r="Y769" i="2"/>
  <c r="Z769" i="2"/>
  <c r="Y871" i="2"/>
  <c r="Z871" i="2"/>
  <c r="Y757" i="2"/>
  <c r="Z757" i="2"/>
  <c r="Y842" i="2"/>
  <c r="Z842" i="2"/>
  <c r="Y777" i="2"/>
  <c r="Z777" i="2"/>
  <c r="Y807" i="2"/>
  <c r="Z807" i="2"/>
  <c r="Y822" i="2"/>
  <c r="Z822" i="2"/>
  <c r="Y794" i="2"/>
  <c r="Z794" i="2"/>
  <c r="Y789" i="2"/>
  <c r="Z789" i="2"/>
  <c r="Y802" i="2"/>
  <c r="Z802" i="2"/>
  <c r="Y824" i="2"/>
  <c r="Z824" i="2"/>
  <c r="Y827" i="2"/>
  <c r="Z827" i="2"/>
  <c r="Y782" i="2"/>
  <c r="Z782" i="2"/>
  <c r="Y885" i="2"/>
  <c r="Z885" i="2"/>
  <c r="Y855" i="2"/>
  <c r="Z855" i="2"/>
  <c r="Y779" i="2"/>
  <c r="Z779" i="2"/>
  <c r="Y828" i="2"/>
  <c r="Z828" i="2"/>
  <c r="Y816" i="2"/>
  <c r="Z816" i="2"/>
  <c r="Y762" i="2"/>
  <c r="Z762" i="2"/>
  <c r="Y791" i="2"/>
  <c r="Z791" i="2"/>
  <c r="Y813" i="2"/>
  <c r="Z813" i="2"/>
  <c r="Y774" i="2"/>
  <c r="Z774" i="2"/>
  <c r="Y792" i="2"/>
  <c r="Z792" i="2"/>
  <c r="Y864" i="2"/>
  <c r="Z864" i="2"/>
  <c r="Y760" i="2"/>
  <c r="Z760" i="2"/>
  <c r="Y805" i="2"/>
  <c r="Z805" i="2"/>
  <c r="Y863" i="2"/>
  <c r="Z863" i="2"/>
  <c r="Y838" i="2"/>
  <c r="Z838" i="2"/>
  <c r="Y821" i="2"/>
  <c r="Z821" i="2"/>
  <c r="Y858" i="2"/>
  <c r="Z858" i="2"/>
  <c r="Y866" i="2"/>
  <c r="Z866" i="2"/>
  <c r="Y818" i="2"/>
  <c r="Z818" i="2"/>
  <c r="Y766" i="2"/>
  <c r="Z766" i="2"/>
  <c r="Y783" i="2"/>
  <c r="Z783" i="2"/>
  <c r="Y812" i="2"/>
  <c r="Z812" i="2"/>
  <c r="Y758" i="2"/>
  <c r="Z758" i="2"/>
  <c r="Y784" i="2"/>
  <c r="Z784" i="2"/>
  <c r="Y859" i="2"/>
  <c r="Z859" i="2"/>
  <c r="Y873" i="2"/>
  <c r="Z873" i="2"/>
  <c r="Z860" i="2"/>
  <c r="Y860" i="2"/>
  <c r="Y785" i="2"/>
  <c r="Z785" i="2"/>
  <c r="Y868" i="2"/>
  <c r="Z868" i="2"/>
  <c r="Y775" i="2"/>
  <c r="Z775" i="2"/>
  <c r="Y793" i="2"/>
  <c r="Z793" i="2"/>
  <c r="Y861" i="2"/>
  <c r="Z861" i="2"/>
  <c r="Y851" i="2"/>
  <c r="Z851" i="2"/>
  <c r="Y809" i="2"/>
  <c r="Z809" i="2"/>
  <c r="Y786" i="2"/>
  <c r="Z786" i="2"/>
  <c r="Y800" i="2"/>
  <c r="Z800" i="2"/>
  <c r="Y817" i="2"/>
  <c r="Z817" i="2"/>
  <c r="Y878" i="2"/>
  <c r="Z878" i="2"/>
  <c r="Y865" i="2"/>
  <c r="Z865" i="2"/>
  <c r="Y767" i="2"/>
  <c r="Z767" i="2"/>
  <c r="Y848" i="2"/>
  <c r="Z848" i="2"/>
  <c r="Y834" i="2"/>
  <c r="Z834" i="2"/>
  <c r="Y857" i="2"/>
  <c r="Z857" i="2"/>
  <c r="Y847" i="2"/>
  <c r="Z847" i="2"/>
  <c r="Y840" i="2"/>
  <c r="Z840" i="2"/>
  <c r="Y761" i="2"/>
  <c r="Z761" i="2"/>
  <c r="Y810" i="2"/>
  <c r="Z810" i="2"/>
  <c r="Y877" i="2"/>
  <c r="Z877" i="2"/>
  <c r="Y797" i="2"/>
  <c r="Z797" i="2"/>
  <c r="Y870" i="2"/>
  <c r="Z870" i="2"/>
  <c r="Y764" i="2"/>
  <c r="Z764" i="2"/>
  <c r="Y830" i="2"/>
  <c r="Z830" i="2"/>
  <c r="Y853" i="2"/>
  <c r="Z853" i="2"/>
  <c r="Y843" i="2"/>
  <c r="Z843" i="2"/>
  <c r="Y883" i="2"/>
  <c r="Z883" i="2"/>
  <c r="Y768" i="2"/>
  <c r="Z768" i="2"/>
  <c r="Y876" i="2"/>
  <c r="Z876" i="2"/>
  <c r="Y765" i="2"/>
  <c r="Z765" i="2"/>
  <c r="Y867" i="2"/>
  <c r="Z867" i="2"/>
  <c r="Y854" i="2"/>
  <c r="Z854" i="2"/>
  <c r="Y771" i="2"/>
  <c r="Z771" i="2"/>
  <c r="Y837" i="2"/>
  <c r="Z837" i="2"/>
  <c r="Y823" i="2"/>
  <c r="Z823" i="2"/>
  <c r="Y799" i="2"/>
  <c r="Z799" i="2"/>
  <c r="Y879" i="2"/>
  <c r="Z879" i="2"/>
  <c r="Y801" i="2"/>
  <c r="K814" i="2"/>
  <c r="Y814" i="2"/>
  <c r="K862" i="2"/>
  <c r="Y862" i="2"/>
  <c r="K770" i="2"/>
  <c r="Y770" i="2"/>
  <c r="K772" i="2"/>
  <c r="Y772" i="2"/>
  <c r="K790" i="2"/>
  <c r="Y790" i="2"/>
  <c r="K841" i="2"/>
  <c r="Y841" i="2"/>
  <c r="Y788" i="2"/>
  <c r="K849" i="2"/>
  <c r="Y849" i="2"/>
  <c r="K844" i="2"/>
  <c r="Y844" i="2"/>
  <c r="Y803" i="2"/>
  <c r="Y811" i="2"/>
  <c r="K808" i="2"/>
  <c r="Y808" i="2"/>
  <c r="K832" i="2"/>
  <c r="Y832" i="2"/>
  <c r="K845" i="2"/>
  <c r="Y845" i="2"/>
  <c r="K872" i="2"/>
  <c r="Y872" i="2"/>
  <c r="K874" i="2"/>
  <c r="Y874" i="2"/>
  <c r="K856" i="2"/>
  <c r="Y856" i="2"/>
  <c r="K882" i="2"/>
  <c r="Y882" i="2"/>
  <c r="K826" i="2"/>
  <c r="Y826" i="2"/>
  <c r="K869" i="2"/>
  <c r="Y869" i="2"/>
  <c r="K880" i="2"/>
  <c r="Y880" i="2"/>
  <c r="Y776" i="2"/>
  <c r="K850" i="2"/>
  <c r="Y850" i="2"/>
  <c r="K820" i="2"/>
  <c r="Y820" i="2"/>
  <c r="K778" i="2"/>
  <c r="Y778" i="2"/>
  <c r="K852" i="2"/>
  <c r="Y852" i="2"/>
  <c r="Y836" i="2"/>
  <c r="Y781" i="2"/>
  <c r="K761" i="2"/>
  <c r="K828" i="2"/>
  <c r="K879" i="2"/>
  <c r="K878" i="2"/>
  <c r="K865" i="2"/>
  <c r="K783" i="2"/>
  <c r="K838" i="2"/>
  <c r="K822" i="2"/>
  <c r="K821" i="2"/>
  <c r="K794" i="2"/>
  <c r="K797" i="2"/>
  <c r="K785" i="2"/>
  <c r="K800" i="2"/>
  <c r="K769" i="2"/>
  <c r="K842" i="2"/>
  <c r="K775" i="2"/>
  <c r="K824" i="2"/>
  <c r="K827" i="2"/>
  <c r="K818" i="2"/>
  <c r="K817" i="2"/>
  <c r="K782" i="2"/>
  <c r="K836" i="2"/>
  <c r="K781" i="2"/>
  <c r="K766" i="2"/>
  <c r="K756" i="2"/>
  <c r="K765" i="2"/>
  <c r="K870" i="2"/>
  <c r="K767" i="2"/>
  <c r="K816" i="2"/>
  <c r="K762" i="2"/>
  <c r="K791" i="2"/>
  <c r="K813" i="2"/>
  <c r="K774" i="2"/>
  <c r="K792" i="2"/>
  <c r="K864" i="2"/>
  <c r="K883" i="2"/>
  <c r="K798" i="2"/>
  <c r="K875" i="2"/>
  <c r="K867" i="2"/>
  <c r="K764" i="2"/>
  <c r="K812" i="2"/>
  <c r="K758" i="2"/>
  <c r="K784" i="2"/>
  <c r="K859" i="2"/>
  <c r="K873" i="2"/>
  <c r="K788" i="2"/>
  <c r="K860" i="2"/>
  <c r="K786" i="2"/>
  <c r="K809" i="2"/>
  <c r="K876" i="2"/>
  <c r="K796" i="2"/>
  <c r="K777" i="2"/>
  <c r="K829" i="2"/>
  <c r="K839" i="2"/>
  <c r="K793" i="2"/>
  <c r="K861" i="2"/>
  <c r="K776" i="2"/>
  <c r="K801" i="2"/>
  <c r="K851" i="2"/>
  <c r="K866" i="2"/>
  <c r="K805" i="2"/>
  <c r="K789" i="2"/>
  <c r="K815" i="2"/>
  <c r="K773" i="2"/>
  <c r="K848" i="2"/>
  <c r="K834" i="2"/>
  <c r="K857" i="2"/>
  <c r="K847" i="2"/>
  <c r="K840" i="2"/>
  <c r="K768" i="2"/>
  <c r="K868" i="2"/>
  <c r="K881" i="2"/>
  <c r="K810" i="2"/>
  <c r="K760" i="2"/>
  <c r="K830" i="2"/>
  <c r="K853" i="2"/>
  <c r="K843" i="2"/>
  <c r="K803" i="2"/>
  <c r="K806" i="2"/>
  <c r="K871" i="2"/>
  <c r="K885" i="2"/>
  <c r="K863" i="2"/>
  <c r="K807" i="2"/>
  <c r="K757" i="2"/>
  <c r="K854" i="2"/>
  <c r="K771" i="2"/>
  <c r="K837" i="2"/>
  <c r="K823" i="2"/>
  <c r="K799" i="2"/>
  <c r="K811" i="2"/>
  <c r="K804" i="2"/>
  <c r="K877" i="2"/>
  <c r="K858" i="2"/>
  <c r="K802" i="2"/>
  <c r="K835" i="2"/>
  <c r="K884" i="2"/>
  <c r="K763" i="2"/>
  <c r="K833" i="2"/>
  <c r="K819" i="2"/>
  <c r="K787" i="2"/>
  <c r="K779" i="2"/>
  <c r="K855" i="2"/>
  <c r="K831" i="2"/>
  <c r="K795" i="2"/>
  <c r="K759" i="2"/>
  <c r="K825" i="2"/>
  <c r="K780" i="2"/>
  <c r="K846" i="2"/>
  <c r="I747" i="2"/>
  <c r="V747" i="2" s="1"/>
  <c r="I708" i="2"/>
  <c r="V708" i="2" s="1"/>
  <c r="I714" i="2"/>
  <c r="V714" i="2" s="1"/>
  <c r="I720" i="2"/>
  <c r="V720" i="2" s="1"/>
  <c r="I726" i="2"/>
  <c r="V726" i="2" s="1"/>
  <c r="I742" i="2"/>
  <c r="V742" i="2" s="1"/>
  <c r="I696" i="2"/>
  <c r="V696" i="2" s="1"/>
  <c r="I702" i="2"/>
  <c r="V702" i="2" s="1"/>
  <c r="I750" i="2"/>
  <c r="V750" i="2" s="1"/>
  <c r="I654" i="2"/>
  <c r="V654" i="2" s="1"/>
  <c r="I660" i="2"/>
  <c r="V660" i="2" s="1"/>
  <c r="I666" i="2"/>
  <c r="V666" i="2" s="1"/>
  <c r="I672" i="2"/>
  <c r="V672" i="2" s="1"/>
  <c r="I684" i="2"/>
  <c r="V684" i="2" s="1"/>
  <c r="I690" i="2"/>
  <c r="V690" i="2" s="1"/>
  <c r="I744" i="2"/>
  <c r="V744" i="2" s="1"/>
  <c r="I681" i="2"/>
  <c r="V681" i="2" s="1"/>
  <c r="I687" i="2"/>
  <c r="V687" i="2" s="1"/>
  <c r="I693" i="2"/>
  <c r="V693" i="2" s="1"/>
  <c r="I699" i="2"/>
  <c r="V699" i="2" s="1"/>
  <c r="I743" i="2"/>
  <c r="V743" i="2" s="1"/>
  <c r="I732" i="2"/>
  <c r="V732" i="2" s="1"/>
  <c r="I658" i="2"/>
  <c r="V658" i="2" s="1"/>
  <c r="I664" i="2"/>
  <c r="V664" i="2" s="1"/>
  <c r="I670" i="2"/>
  <c r="V670" i="2" s="1"/>
  <c r="I676" i="2"/>
  <c r="V676" i="2" s="1"/>
  <c r="I682" i="2"/>
  <c r="V682" i="2" s="1"/>
  <c r="I688" i="2"/>
  <c r="V688" i="2" s="1"/>
  <c r="I694" i="2"/>
  <c r="V694" i="2" s="1"/>
  <c r="I700" i="2"/>
  <c r="V700" i="2" s="1"/>
  <c r="I653" i="2"/>
  <c r="V653" i="2" s="1"/>
  <c r="I659" i="2"/>
  <c r="V659" i="2" s="1"/>
  <c r="I665" i="2"/>
  <c r="V665" i="2" s="1"/>
  <c r="I671" i="2"/>
  <c r="V671" i="2" s="1"/>
  <c r="I677" i="2"/>
  <c r="V677" i="2" s="1"/>
  <c r="I683" i="2"/>
  <c r="V683" i="2" s="1"/>
  <c r="I689" i="2"/>
  <c r="V689" i="2" s="1"/>
  <c r="I695" i="2"/>
  <c r="V695" i="2" s="1"/>
  <c r="I701" i="2"/>
  <c r="V701" i="2" s="1"/>
  <c r="I733" i="2"/>
  <c r="V733" i="2" s="1"/>
  <c r="I667" i="2"/>
  <c r="V667" i="2" s="1"/>
  <c r="I673" i="2"/>
  <c r="V673" i="2" s="1"/>
  <c r="I656" i="2"/>
  <c r="V656" i="2" s="1"/>
  <c r="I662" i="2"/>
  <c r="V662" i="2" s="1"/>
  <c r="I668" i="2"/>
  <c r="V668" i="2" s="1"/>
  <c r="I674" i="2"/>
  <c r="V674" i="2" s="1"/>
  <c r="I680" i="2"/>
  <c r="V680" i="2" s="1"/>
  <c r="I686" i="2"/>
  <c r="V686" i="2" s="1"/>
  <c r="I692" i="2"/>
  <c r="V692" i="2" s="1"/>
  <c r="I698" i="2"/>
  <c r="V698" i="2" s="1"/>
  <c r="I704" i="2"/>
  <c r="V704" i="2" s="1"/>
  <c r="I709" i="2"/>
  <c r="V709" i="2" s="1"/>
  <c r="I715" i="2"/>
  <c r="V715" i="2" s="1"/>
  <c r="I721" i="2"/>
  <c r="V721" i="2" s="1"/>
  <c r="I727" i="2"/>
  <c r="V727" i="2" s="1"/>
  <c r="I626" i="2"/>
  <c r="V626" i="2" s="1"/>
  <c r="I745" i="2"/>
  <c r="V745" i="2" s="1"/>
  <c r="I710" i="2"/>
  <c r="V710" i="2" s="1"/>
  <c r="I716" i="2"/>
  <c r="V716" i="2" s="1"/>
  <c r="I722" i="2"/>
  <c r="V722" i="2" s="1"/>
  <c r="I728" i="2"/>
  <c r="V728" i="2" s="1"/>
  <c r="I655" i="2"/>
  <c r="V655" i="2" s="1"/>
  <c r="I661" i="2"/>
  <c r="V661" i="2" s="1"/>
  <c r="I752" i="2"/>
  <c r="V752" i="2" s="1"/>
  <c r="I678" i="2"/>
  <c r="V678" i="2" s="1"/>
  <c r="I705" i="2"/>
  <c r="V705" i="2" s="1"/>
  <c r="I711" i="2"/>
  <c r="V711" i="2" s="1"/>
  <c r="I753" i="2"/>
  <c r="V753" i="2" s="1"/>
  <c r="I706" i="2"/>
  <c r="V706" i="2" s="1"/>
  <c r="I712" i="2"/>
  <c r="V712" i="2" s="1"/>
  <c r="I718" i="2"/>
  <c r="V718" i="2" s="1"/>
  <c r="I724" i="2"/>
  <c r="V724" i="2" s="1"/>
  <c r="I647" i="2"/>
  <c r="V647" i="2" s="1"/>
  <c r="I657" i="2"/>
  <c r="V657" i="2" s="1"/>
  <c r="I663" i="2"/>
  <c r="V663" i="2" s="1"/>
  <c r="I669" i="2"/>
  <c r="V669" i="2" s="1"/>
  <c r="I675" i="2"/>
  <c r="V675" i="2" s="1"/>
  <c r="I679" i="2"/>
  <c r="V679" i="2" s="1"/>
  <c r="I685" i="2"/>
  <c r="V685" i="2" s="1"/>
  <c r="I691" i="2"/>
  <c r="V691" i="2" s="1"/>
  <c r="I748" i="2"/>
  <c r="V748" i="2" s="1"/>
  <c r="I652" i="2"/>
  <c r="V652" i="2" s="1"/>
  <c r="I707" i="2"/>
  <c r="V707" i="2" s="1"/>
  <c r="I713" i="2"/>
  <c r="V713" i="2" s="1"/>
  <c r="I719" i="2"/>
  <c r="V719" i="2" s="1"/>
  <c r="I725" i="2"/>
  <c r="V725" i="2" s="1"/>
  <c r="I734" i="2"/>
  <c r="V734" i="2" s="1"/>
  <c r="I746" i="2"/>
  <c r="V746" i="2" s="1"/>
  <c r="I731" i="2"/>
  <c r="V731" i="2" s="1"/>
  <c r="I740" i="2"/>
  <c r="V740" i="2" s="1"/>
  <c r="I751" i="2"/>
  <c r="V751" i="2" s="1"/>
  <c r="I735" i="2"/>
  <c r="V735" i="2" s="1"/>
  <c r="I749" i="2"/>
  <c r="V749" i="2" s="1"/>
  <c r="I738" i="2"/>
  <c r="V738" i="2" s="1"/>
  <c r="I754" i="2"/>
  <c r="V754" i="2" s="1"/>
  <c r="I736" i="2"/>
  <c r="V736" i="2" s="1"/>
  <c r="I741" i="2"/>
  <c r="V741" i="2" s="1"/>
  <c r="I739" i="2"/>
  <c r="V739" i="2" s="1"/>
  <c r="I755" i="2"/>
  <c r="V755" i="2" s="1"/>
  <c r="I737" i="2"/>
  <c r="V737" i="2" s="1"/>
  <c r="I730" i="2"/>
  <c r="V730" i="2" s="1"/>
  <c r="I717" i="2"/>
  <c r="V717" i="2" s="1"/>
  <c r="I703" i="2"/>
  <c r="V703" i="2" s="1"/>
  <c r="I697" i="2"/>
  <c r="V697" i="2" s="1"/>
  <c r="I729" i="2"/>
  <c r="V729" i="2" s="1"/>
  <c r="I723" i="2"/>
  <c r="V723" i="2" s="1"/>
  <c r="I645" i="2"/>
  <c r="V645" i="2" s="1"/>
  <c r="I640" i="2"/>
  <c r="V640" i="2" s="1"/>
  <c r="I641" i="2"/>
  <c r="V641" i="2" s="1"/>
  <c r="I649" i="2"/>
  <c r="V649" i="2" s="1"/>
  <c r="I650" i="2"/>
  <c r="V650" i="2" s="1"/>
  <c r="I631" i="2"/>
  <c r="V631" i="2" s="1"/>
  <c r="I639" i="2"/>
  <c r="V639" i="2" s="1"/>
  <c r="I630" i="2"/>
  <c r="V630" i="2" s="1"/>
  <c r="I633" i="2"/>
  <c r="V633" i="2" s="1"/>
  <c r="I629" i="2"/>
  <c r="V629" i="2" s="1"/>
  <c r="I648" i="2"/>
  <c r="V648" i="2" s="1"/>
  <c r="I646" i="2"/>
  <c r="V646" i="2" s="1"/>
  <c r="I632" i="2"/>
  <c r="V632" i="2" s="1"/>
  <c r="I636" i="2"/>
  <c r="V636" i="2" s="1"/>
  <c r="I643" i="2"/>
  <c r="V643" i="2" s="1"/>
  <c r="I627" i="2"/>
  <c r="V627" i="2" s="1"/>
  <c r="I634" i="2"/>
  <c r="V634" i="2" s="1"/>
  <c r="I637" i="2"/>
  <c r="V637" i="2" s="1"/>
  <c r="I644" i="2"/>
  <c r="V644" i="2" s="1"/>
  <c r="I628" i="2"/>
  <c r="V628" i="2" s="1"/>
  <c r="I635" i="2"/>
  <c r="V635" i="2" s="1"/>
  <c r="I642" i="2"/>
  <c r="V642" i="2" s="1"/>
  <c r="I651" i="2"/>
  <c r="V651" i="2" s="1"/>
  <c r="I638" i="2"/>
  <c r="V638" i="2" s="1"/>
  <c r="W645" i="2" l="1"/>
  <c r="W682" i="2"/>
  <c r="W725" i="2"/>
  <c r="W634" i="2"/>
  <c r="W704" i="2"/>
  <c r="W650" i="2"/>
  <c r="W715" i="2"/>
  <c r="W737" i="2"/>
  <c r="W637" i="2"/>
  <c r="W744" i="2"/>
  <c r="W676" i="2"/>
  <c r="W690" i="2"/>
  <c r="W733" i="2"/>
  <c r="W702" i="2"/>
  <c r="W700" i="2"/>
  <c r="W739" i="2"/>
  <c r="W633" i="2"/>
  <c r="W675" i="2"/>
  <c r="W708" i="2"/>
  <c r="W752" i="2"/>
  <c r="W716" i="2"/>
  <c r="W745" i="2"/>
  <c r="W696" i="2"/>
  <c r="W695" i="2"/>
  <c r="W740" i="2"/>
  <c r="W656" i="2"/>
  <c r="W697" i="2"/>
  <c r="W680" i="2"/>
  <c r="W684" i="2"/>
  <c r="W754" i="2"/>
  <c r="W685" i="2"/>
  <c r="W644" i="2"/>
  <c r="W742" i="2"/>
  <c r="W714" i="2"/>
  <c r="W663" i="2"/>
  <c r="W701" i="2"/>
  <c r="W711" i="2"/>
  <c r="W673" i="2"/>
  <c r="W665" i="2"/>
  <c r="W730" i="2"/>
  <c r="W627" i="2"/>
  <c r="W653" i="2"/>
  <c r="W687" i="2"/>
  <c r="W661" i="2"/>
  <c r="W688" i="2"/>
  <c r="W649" i="2"/>
  <c r="W726" i="2"/>
  <c r="W628" i="2"/>
  <c r="W670" i="2"/>
  <c r="W641" i="2"/>
  <c r="W713" i="2"/>
  <c r="W724" i="2"/>
  <c r="W658" i="2"/>
  <c r="W646" i="2"/>
  <c r="W660" i="2"/>
  <c r="W719" i="2"/>
  <c r="W664" i="2"/>
  <c r="W652" i="2"/>
  <c r="W707" i="2"/>
  <c r="W640" i="2"/>
  <c r="W753" i="2"/>
  <c r="W729" i="2"/>
  <c r="W699" i="2"/>
  <c r="W747" i="2"/>
  <c r="W636" i="2"/>
  <c r="W666" i="2"/>
  <c r="W741" i="2"/>
  <c r="W732" i="2"/>
  <c r="W755" i="2"/>
  <c r="W723" i="2"/>
  <c r="W683" i="2"/>
  <c r="W727" i="2"/>
  <c r="W630" i="2"/>
  <c r="W705" i="2"/>
  <c r="W632" i="2"/>
  <c r="W735" i="2"/>
  <c r="W651" i="2"/>
  <c r="W679" i="2"/>
  <c r="W746" i="2"/>
  <c r="W743" i="2"/>
  <c r="W671" i="2"/>
  <c r="W691" i="2"/>
  <c r="W698" i="2"/>
  <c r="W693" i="2"/>
  <c r="W751" i="2"/>
  <c r="W639" i="2"/>
  <c r="W748" i="2"/>
  <c r="W648" i="2"/>
  <c r="W643" i="2"/>
  <c r="W710" i="2"/>
  <c r="W731" i="2"/>
  <c r="W667" i="2"/>
  <c r="W659" i="2"/>
  <c r="W655" i="2"/>
  <c r="W662" i="2"/>
  <c r="W718" i="2"/>
  <c r="W681" i="2"/>
  <c r="W703" i="2"/>
  <c r="W734" i="2"/>
  <c r="W672" i="2"/>
  <c r="W692" i="2"/>
  <c r="W749" i="2"/>
  <c r="W721" i="2"/>
  <c r="W750" i="2"/>
  <c r="W674" i="2"/>
  <c r="W738" i="2"/>
  <c r="W722" i="2"/>
  <c r="W647" i="2"/>
  <c r="W631" i="2"/>
  <c r="W689" i="2"/>
  <c r="W626" i="2"/>
  <c r="W706" i="2"/>
  <c r="W669" i="2"/>
  <c r="W677" i="2"/>
  <c r="W712" i="2"/>
  <c r="W736" i="2"/>
  <c r="W728" i="2"/>
  <c r="W654" i="2"/>
  <c r="W668" i="2"/>
  <c r="W709" i="2"/>
  <c r="W678" i="2"/>
  <c r="W638" i="2"/>
  <c r="W720" i="2"/>
  <c r="W642" i="2"/>
  <c r="W686" i="2"/>
  <c r="W635" i="2"/>
  <c r="W629" i="2"/>
  <c r="W694" i="2"/>
  <c r="W657" i="2"/>
  <c r="Z628" i="2"/>
  <c r="Z717" i="2"/>
  <c r="Z630" i="2"/>
  <c r="Z644" i="2"/>
  <c r="Z639" i="2"/>
  <c r="Z631" i="2"/>
  <c r="Z627" i="2"/>
  <c r="Z714" i="2"/>
  <c r="Z635" i="2"/>
  <c r="Z650" i="2"/>
  <c r="Z632" i="2"/>
  <c r="Z638" i="2"/>
  <c r="Z723" i="2"/>
  <c r="Z642" i="2"/>
  <c r="Z697" i="2"/>
  <c r="Z747" i="2"/>
  <c r="Y643" i="2"/>
  <c r="Z643" i="2"/>
  <c r="Y641" i="2"/>
  <c r="Z641" i="2"/>
  <c r="Y739" i="2"/>
  <c r="Z739" i="2"/>
  <c r="Y725" i="2"/>
  <c r="Z725" i="2"/>
  <c r="Y657" i="2"/>
  <c r="Z657" i="2"/>
  <c r="Y655" i="2"/>
  <c r="Z655" i="2"/>
  <c r="Y698" i="2"/>
  <c r="Z698" i="2"/>
  <c r="Y695" i="2"/>
  <c r="Z695" i="2"/>
  <c r="Y676" i="2"/>
  <c r="Z676" i="2"/>
  <c r="Y684" i="2"/>
  <c r="Z684" i="2"/>
  <c r="Y704" i="2"/>
  <c r="Z704" i="2"/>
  <c r="Y755" i="2"/>
  <c r="Z755" i="2"/>
  <c r="Y690" i="2"/>
  <c r="Z690" i="2"/>
  <c r="Y741" i="2"/>
  <c r="Z741" i="2"/>
  <c r="Y664" i="2"/>
  <c r="Z664" i="2"/>
  <c r="Y734" i="2"/>
  <c r="Z734" i="2"/>
  <c r="Y701" i="2"/>
  <c r="Z701" i="2"/>
  <c r="Y636" i="2"/>
  <c r="Z636" i="2"/>
  <c r="Y689" i="2"/>
  <c r="Z689" i="2"/>
  <c r="Y683" i="2"/>
  <c r="Z683" i="2"/>
  <c r="Y646" i="2"/>
  <c r="Z646" i="2"/>
  <c r="Y754" i="2"/>
  <c r="Z754" i="2"/>
  <c r="Y707" i="2"/>
  <c r="Z707" i="2"/>
  <c r="Y716" i="2"/>
  <c r="Z716" i="2"/>
  <c r="Y680" i="2"/>
  <c r="Z680" i="2"/>
  <c r="Y677" i="2"/>
  <c r="Z677" i="2"/>
  <c r="Y658" i="2"/>
  <c r="Z658" i="2"/>
  <c r="Y660" i="2"/>
  <c r="Z660" i="2"/>
  <c r="Y726" i="2"/>
  <c r="Z726" i="2"/>
  <c r="Y663" i="2"/>
  <c r="Z663" i="2"/>
  <c r="Y640" i="2"/>
  <c r="Z640" i="2"/>
  <c r="Y672" i="2"/>
  <c r="Z672" i="2"/>
  <c r="Y718" i="2"/>
  <c r="Z718" i="2"/>
  <c r="Y651" i="2"/>
  <c r="Z651" i="2"/>
  <c r="Y648" i="2"/>
  <c r="Z648" i="2"/>
  <c r="Y738" i="2"/>
  <c r="Z738" i="2"/>
  <c r="Y652" i="2"/>
  <c r="Z652" i="2"/>
  <c r="Y712" i="2"/>
  <c r="Z712" i="2"/>
  <c r="Y710" i="2"/>
  <c r="Z710" i="2"/>
  <c r="Y674" i="2"/>
  <c r="Z674" i="2"/>
  <c r="Y671" i="2"/>
  <c r="Z671" i="2"/>
  <c r="Y732" i="2"/>
  <c r="Z732" i="2"/>
  <c r="Y654" i="2"/>
  <c r="Z654" i="2"/>
  <c r="Y720" i="2"/>
  <c r="Z720" i="2"/>
  <c r="Y661" i="2"/>
  <c r="Z661" i="2"/>
  <c r="Y647" i="2"/>
  <c r="Z647" i="2"/>
  <c r="Y686" i="2"/>
  <c r="Z686" i="2"/>
  <c r="Y729" i="2"/>
  <c r="Z729" i="2"/>
  <c r="Y748" i="2"/>
  <c r="Z748" i="2"/>
  <c r="Y745" i="2"/>
  <c r="Z745" i="2"/>
  <c r="Y668" i="2"/>
  <c r="Z668" i="2"/>
  <c r="Y750" i="2"/>
  <c r="Z750" i="2"/>
  <c r="Y692" i="2"/>
  <c r="Z692" i="2"/>
  <c r="Y736" i="2"/>
  <c r="Z736" i="2"/>
  <c r="Y629" i="2"/>
  <c r="Z629" i="2"/>
  <c r="Y749" i="2"/>
  <c r="Z749" i="2"/>
  <c r="Y706" i="2"/>
  <c r="Z706" i="2"/>
  <c r="Y665" i="2"/>
  <c r="Z665" i="2"/>
  <c r="Y743" i="2"/>
  <c r="Z743" i="2"/>
  <c r="Y633" i="2"/>
  <c r="Z633" i="2"/>
  <c r="Y735" i="2"/>
  <c r="Z735" i="2"/>
  <c r="Y691" i="2"/>
  <c r="Z691" i="2"/>
  <c r="Y753" i="2"/>
  <c r="Z753" i="2"/>
  <c r="Y626" i="2"/>
  <c r="Z626" i="2"/>
  <c r="Y662" i="2"/>
  <c r="Z662" i="2"/>
  <c r="Y659" i="2"/>
  <c r="Z659" i="2"/>
  <c r="Y699" i="2"/>
  <c r="Z699" i="2"/>
  <c r="Y702" i="2"/>
  <c r="Z702" i="2"/>
  <c r="Y708" i="2"/>
  <c r="Z708" i="2"/>
  <c r="Y682" i="2"/>
  <c r="Z682" i="2"/>
  <c r="Y722" i="2"/>
  <c r="Z722" i="2"/>
  <c r="Y703" i="2"/>
  <c r="Z703" i="2"/>
  <c r="Y751" i="2"/>
  <c r="Z751" i="2"/>
  <c r="Y685" i="2"/>
  <c r="Z685" i="2"/>
  <c r="Y711" i="2"/>
  <c r="Z711" i="2"/>
  <c r="Y727" i="2"/>
  <c r="Z727" i="2"/>
  <c r="Y656" i="2"/>
  <c r="Z656" i="2"/>
  <c r="Y653" i="2"/>
  <c r="Z653" i="2"/>
  <c r="Y693" i="2"/>
  <c r="Z693" i="2"/>
  <c r="Y696" i="2"/>
  <c r="Z696" i="2"/>
  <c r="Y670" i="2"/>
  <c r="Z670" i="2"/>
  <c r="Y724" i="2"/>
  <c r="Z724" i="2"/>
  <c r="Y740" i="2"/>
  <c r="Z740" i="2"/>
  <c r="Y721" i="2"/>
  <c r="Z721" i="2"/>
  <c r="Y673" i="2"/>
  <c r="Z673" i="2"/>
  <c r="Y700" i="2"/>
  <c r="Z700" i="2"/>
  <c r="Y687" i="2"/>
  <c r="Z687" i="2"/>
  <c r="Y742" i="2"/>
  <c r="Z742" i="2"/>
  <c r="Y649" i="2"/>
  <c r="Z649" i="2"/>
  <c r="Y728" i="2"/>
  <c r="Z728" i="2"/>
  <c r="Y713" i="2"/>
  <c r="Z713" i="2"/>
  <c r="Y679" i="2"/>
  <c r="Z679" i="2"/>
  <c r="Y637" i="2"/>
  <c r="Z637" i="2"/>
  <c r="Y730" i="2"/>
  <c r="Z730" i="2"/>
  <c r="Y675" i="2"/>
  <c r="Z675" i="2"/>
  <c r="Y715" i="2"/>
  <c r="Z715" i="2"/>
  <c r="Y681" i="2"/>
  <c r="Z681" i="2"/>
  <c r="Y719" i="2"/>
  <c r="Z719" i="2"/>
  <c r="Y645" i="2"/>
  <c r="Z645" i="2"/>
  <c r="Y666" i="2"/>
  <c r="Z666" i="2"/>
  <c r="Y705" i="2"/>
  <c r="Z705" i="2"/>
  <c r="Y731" i="2"/>
  <c r="Z731" i="2"/>
  <c r="Y678" i="2"/>
  <c r="Z678" i="2"/>
  <c r="Y667" i="2"/>
  <c r="Z667" i="2"/>
  <c r="Y694" i="2"/>
  <c r="Z694" i="2"/>
  <c r="Y634" i="2"/>
  <c r="Z634" i="2"/>
  <c r="Y737" i="2"/>
  <c r="Z737" i="2"/>
  <c r="Y746" i="2"/>
  <c r="Z746" i="2"/>
  <c r="Y669" i="2"/>
  <c r="Z669" i="2"/>
  <c r="Y752" i="2"/>
  <c r="Z752" i="2"/>
  <c r="Y709" i="2"/>
  <c r="Z709" i="2"/>
  <c r="Y733" i="2"/>
  <c r="Z733" i="2"/>
  <c r="Y688" i="2"/>
  <c r="Z688" i="2"/>
  <c r="Y744" i="2"/>
  <c r="Z744" i="2"/>
  <c r="K628" i="2"/>
  <c r="Y628" i="2"/>
  <c r="K630" i="2"/>
  <c r="Y630" i="2"/>
  <c r="Y747" i="2"/>
  <c r="K717" i="2"/>
  <c r="Y717" i="2"/>
  <c r="K644" i="2"/>
  <c r="Y644" i="2"/>
  <c r="K631" i="2"/>
  <c r="Y631" i="2"/>
  <c r="K632" i="2"/>
  <c r="Y632" i="2"/>
  <c r="K639" i="2"/>
  <c r="Y639" i="2"/>
  <c r="K650" i="2"/>
  <c r="Y650" i="2"/>
  <c r="K627" i="2"/>
  <c r="Y627" i="2"/>
  <c r="K638" i="2"/>
  <c r="Y638" i="2"/>
  <c r="K723" i="2"/>
  <c r="Y723" i="2"/>
  <c r="Y714" i="2"/>
  <c r="K642" i="2"/>
  <c r="Y642" i="2"/>
  <c r="K635" i="2"/>
  <c r="Y635" i="2"/>
  <c r="K697" i="2"/>
  <c r="Y697" i="2"/>
  <c r="K653" i="2"/>
  <c r="K634" i="2"/>
  <c r="K737" i="2"/>
  <c r="K746" i="2"/>
  <c r="K669" i="2"/>
  <c r="K678" i="2"/>
  <c r="K721" i="2"/>
  <c r="K673" i="2"/>
  <c r="K700" i="2"/>
  <c r="K687" i="2"/>
  <c r="K742" i="2"/>
  <c r="K693" i="2"/>
  <c r="K755" i="2"/>
  <c r="K663" i="2"/>
  <c r="K715" i="2"/>
  <c r="K694" i="2"/>
  <c r="K699" i="2"/>
  <c r="K730" i="2"/>
  <c r="K649" i="2"/>
  <c r="K734" i="2"/>
  <c r="K752" i="2"/>
  <c r="K667" i="2"/>
  <c r="K681" i="2"/>
  <c r="K643" i="2"/>
  <c r="K641" i="2"/>
  <c r="K739" i="2"/>
  <c r="K725" i="2"/>
  <c r="K657" i="2"/>
  <c r="K661" i="2"/>
  <c r="K709" i="2"/>
  <c r="K733" i="2"/>
  <c r="K688" i="2"/>
  <c r="K744" i="2"/>
  <c r="K662" i="2"/>
  <c r="K656" i="2"/>
  <c r="K741" i="2"/>
  <c r="K647" i="2"/>
  <c r="K655" i="2"/>
  <c r="K704" i="2"/>
  <c r="K701" i="2"/>
  <c r="K682" i="2"/>
  <c r="K690" i="2"/>
  <c r="K747" i="2"/>
  <c r="K702" i="2"/>
  <c r="K731" i="2"/>
  <c r="K640" i="2"/>
  <c r="K719" i="2"/>
  <c r="K645" i="2"/>
  <c r="K736" i="2"/>
  <c r="K713" i="2"/>
  <c r="K724" i="2"/>
  <c r="K698" i="2"/>
  <c r="K695" i="2"/>
  <c r="K676" i="2"/>
  <c r="K684" i="2"/>
  <c r="K711" i="2"/>
  <c r="K708" i="2"/>
  <c r="K705" i="2"/>
  <c r="K754" i="2"/>
  <c r="K718" i="2"/>
  <c r="K728" i="2"/>
  <c r="K692" i="2"/>
  <c r="K689" i="2"/>
  <c r="K670" i="2"/>
  <c r="K672" i="2"/>
  <c r="K740" i="2"/>
  <c r="K646" i="2"/>
  <c r="K707" i="2"/>
  <c r="K651" i="2"/>
  <c r="K648" i="2"/>
  <c r="K738" i="2"/>
  <c r="K652" i="2"/>
  <c r="K712" i="2"/>
  <c r="K722" i="2"/>
  <c r="K686" i="2"/>
  <c r="K683" i="2"/>
  <c r="K664" i="2"/>
  <c r="K666" i="2"/>
  <c r="K679" i="2"/>
  <c r="K637" i="2"/>
  <c r="K696" i="2"/>
  <c r="K636" i="2"/>
  <c r="K629" i="2"/>
  <c r="K748" i="2"/>
  <c r="K716" i="2"/>
  <c r="K680" i="2"/>
  <c r="K677" i="2"/>
  <c r="K658" i="2"/>
  <c r="K660" i="2"/>
  <c r="K726" i="2"/>
  <c r="K659" i="2"/>
  <c r="K675" i="2"/>
  <c r="K729" i="2"/>
  <c r="K749" i="2"/>
  <c r="K706" i="2"/>
  <c r="K633" i="2"/>
  <c r="K735" i="2"/>
  <c r="K691" i="2"/>
  <c r="K753" i="2"/>
  <c r="K710" i="2"/>
  <c r="K674" i="2"/>
  <c r="K671" i="2"/>
  <c r="K732" i="2"/>
  <c r="K654" i="2"/>
  <c r="K720" i="2"/>
  <c r="K727" i="2"/>
  <c r="K703" i="2"/>
  <c r="K751" i="2"/>
  <c r="K685" i="2"/>
  <c r="K745" i="2"/>
  <c r="K668" i="2"/>
  <c r="K665" i="2"/>
  <c r="K743" i="2"/>
  <c r="K750" i="2"/>
  <c r="K714" i="2"/>
  <c r="K626" i="2"/>
  <c r="X625" i="2" l="1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O600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R625" i="2"/>
  <c r="R624" i="2"/>
  <c r="R623" i="2"/>
  <c r="R622" i="2"/>
  <c r="R621" i="2"/>
  <c r="R620" i="2"/>
  <c r="R619" i="2"/>
  <c r="R618" i="2"/>
  <c r="R617" i="2"/>
  <c r="R616" i="2"/>
  <c r="R615" i="2"/>
  <c r="R614" i="2"/>
  <c r="R613" i="2"/>
  <c r="R612" i="2"/>
  <c r="R611" i="2"/>
  <c r="R610" i="2"/>
  <c r="R609" i="2"/>
  <c r="R608" i="2"/>
  <c r="R607" i="2"/>
  <c r="R606" i="2"/>
  <c r="R605" i="2"/>
  <c r="R604" i="2"/>
  <c r="R603" i="2"/>
  <c r="R602" i="2"/>
  <c r="R601" i="2"/>
  <c r="R600" i="2"/>
  <c r="R599" i="2"/>
  <c r="R598" i="2"/>
  <c r="R597" i="2"/>
  <c r="R596" i="2"/>
  <c r="R595" i="2"/>
  <c r="R594" i="2"/>
  <c r="R593" i="2"/>
  <c r="R592" i="2"/>
  <c r="R591" i="2"/>
  <c r="R590" i="2"/>
  <c r="R589" i="2"/>
  <c r="R588" i="2"/>
  <c r="R587" i="2"/>
  <c r="R586" i="2"/>
  <c r="R585" i="2"/>
  <c r="R584" i="2"/>
  <c r="R583" i="2"/>
  <c r="R582" i="2"/>
  <c r="R581" i="2"/>
  <c r="R580" i="2"/>
  <c r="R579" i="2"/>
  <c r="R578" i="2"/>
  <c r="R577" i="2"/>
  <c r="R576" i="2"/>
  <c r="R575" i="2"/>
  <c r="R574" i="2"/>
  <c r="R573" i="2"/>
  <c r="R572" i="2"/>
  <c r="R571" i="2"/>
  <c r="R570" i="2"/>
  <c r="R569" i="2"/>
  <c r="R568" i="2"/>
  <c r="R567" i="2"/>
  <c r="R566" i="2"/>
  <c r="R565" i="2"/>
  <c r="R564" i="2"/>
  <c r="R563" i="2"/>
  <c r="R562" i="2"/>
  <c r="R561" i="2"/>
  <c r="R560" i="2"/>
  <c r="R559" i="2"/>
  <c r="R558" i="2"/>
  <c r="R557" i="2"/>
  <c r="R556" i="2"/>
  <c r="R555" i="2"/>
  <c r="R554" i="2"/>
  <c r="R553" i="2"/>
  <c r="R552" i="2"/>
  <c r="R551" i="2"/>
  <c r="R550" i="2"/>
  <c r="R549" i="2"/>
  <c r="R548" i="2"/>
  <c r="R547" i="2"/>
  <c r="R546" i="2"/>
  <c r="R545" i="2"/>
  <c r="R544" i="2"/>
  <c r="R543" i="2"/>
  <c r="R542" i="2"/>
  <c r="R541" i="2"/>
  <c r="R540" i="2"/>
  <c r="R539" i="2"/>
  <c r="R538" i="2"/>
  <c r="R537" i="2"/>
  <c r="R536" i="2"/>
  <c r="R535" i="2"/>
  <c r="R534" i="2"/>
  <c r="R533" i="2"/>
  <c r="R532" i="2"/>
  <c r="R531" i="2"/>
  <c r="R530" i="2"/>
  <c r="R529" i="2"/>
  <c r="R528" i="2"/>
  <c r="R527" i="2"/>
  <c r="R526" i="2"/>
  <c r="R525" i="2"/>
  <c r="R524" i="2"/>
  <c r="R523" i="2"/>
  <c r="R522" i="2"/>
  <c r="R521" i="2"/>
  <c r="R520" i="2"/>
  <c r="R519" i="2"/>
  <c r="R518" i="2"/>
  <c r="R517" i="2"/>
  <c r="R516" i="2"/>
  <c r="R515" i="2"/>
  <c r="R514" i="2"/>
  <c r="R513" i="2"/>
  <c r="R512" i="2"/>
  <c r="R511" i="2"/>
  <c r="R510" i="2"/>
  <c r="R509" i="2"/>
  <c r="R508" i="2"/>
  <c r="R507" i="2"/>
  <c r="R506" i="2"/>
  <c r="R505" i="2"/>
  <c r="R504" i="2"/>
  <c r="R503" i="2"/>
  <c r="R502" i="2"/>
  <c r="R501" i="2"/>
  <c r="R500" i="2"/>
  <c r="R499" i="2"/>
  <c r="R498" i="2"/>
  <c r="R497" i="2"/>
  <c r="R496" i="2"/>
  <c r="R495" i="2"/>
  <c r="R494" i="2"/>
  <c r="R493" i="2"/>
  <c r="R492" i="2"/>
  <c r="R491" i="2"/>
  <c r="R490" i="2"/>
  <c r="R489" i="2"/>
  <c r="R488" i="2"/>
  <c r="R487" i="2"/>
  <c r="R486" i="2"/>
  <c r="R485" i="2"/>
  <c r="R484" i="2"/>
  <c r="R483" i="2"/>
  <c r="R482" i="2"/>
  <c r="R481" i="2"/>
  <c r="R480" i="2"/>
  <c r="R479" i="2"/>
  <c r="R478" i="2"/>
  <c r="R477" i="2"/>
  <c r="R476" i="2"/>
  <c r="R475" i="2"/>
  <c r="R474" i="2"/>
  <c r="R473" i="2"/>
  <c r="R472" i="2"/>
  <c r="R471" i="2"/>
  <c r="R470" i="2"/>
  <c r="R469" i="2"/>
  <c r="R468" i="2"/>
  <c r="R467" i="2"/>
  <c r="R466" i="2"/>
  <c r="R465" i="2"/>
  <c r="R464" i="2"/>
  <c r="R463" i="2"/>
  <c r="R462" i="2"/>
  <c r="R461" i="2"/>
  <c r="R460" i="2"/>
  <c r="R459" i="2"/>
  <c r="R458" i="2"/>
  <c r="R457" i="2"/>
  <c r="R456" i="2"/>
  <c r="R455" i="2"/>
  <c r="R454" i="2"/>
  <c r="R453" i="2"/>
  <c r="R452" i="2"/>
  <c r="R451" i="2"/>
  <c r="R450" i="2"/>
  <c r="R449" i="2"/>
  <c r="R448" i="2"/>
  <c r="R447" i="2"/>
  <c r="R446" i="2"/>
  <c r="R445" i="2"/>
  <c r="R444" i="2"/>
  <c r="R443" i="2"/>
  <c r="R442" i="2"/>
  <c r="R441" i="2"/>
  <c r="R440" i="2"/>
  <c r="R439" i="2"/>
  <c r="R438" i="2"/>
  <c r="R437" i="2"/>
  <c r="R436" i="2"/>
  <c r="R435" i="2"/>
  <c r="R434" i="2"/>
  <c r="R433" i="2"/>
  <c r="R432" i="2"/>
  <c r="R431" i="2"/>
  <c r="R430" i="2"/>
  <c r="R429" i="2"/>
  <c r="R428" i="2"/>
  <c r="R427" i="2"/>
  <c r="R426" i="2"/>
  <c r="R425" i="2"/>
  <c r="R424" i="2"/>
  <c r="R423" i="2"/>
  <c r="R422" i="2"/>
  <c r="R421" i="2"/>
  <c r="R420" i="2"/>
  <c r="R419" i="2"/>
  <c r="R418" i="2"/>
  <c r="R417" i="2"/>
  <c r="R416" i="2"/>
  <c r="R415" i="2"/>
  <c r="R414" i="2"/>
  <c r="R413" i="2"/>
  <c r="R412" i="2"/>
  <c r="R411" i="2"/>
  <c r="R410" i="2"/>
  <c r="R409" i="2"/>
  <c r="R408" i="2"/>
  <c r="R407" i="2"/>
  <c r="R406" i="2"/>
  <c r="R405" i="2"/>
  <c r="R404" i="2"/>
  <c r="R403" i="2"/>
  <c r="R402" i="2"/>
  <c r="R401" i="2"/>
  <c r="R400" i="2"/>
  <c r="R399" i="2"/>
  <c r="R398" i="2"/>
  <c r="R397" i="2"/>
  <c r="R396" i="2"/>
  <c r="R395" i="2"/>
  <c r="R394" i="2"/>
  <c r="R393" i="2"/>
  <c r="R392" i="2"/>
  <c r="R391" i="2"/>
  <c r="R390" i="2"/>
  <c r="R389" i="2"/>
  <c r="R388" i="2"/>
  <c r="R387" i="2"/>
  <c r="R386" i="2"/>
  <c r="R385" i="2"/>
  <c r="R384" i="2"/>
  <c r="R383" i="2"/>
  <c r="R382" i="2"/>
  <c r="R381" i="2"/>
  <c r="R380" i="2"/>
  <c r="R379" i="2"/>
  <c r="R378" i="2"/>
  <c r="R377" i="2"/>
  <c r="R376" i="2"/>
  <c r="R375" i="2"/>
  <c r="R374" i="2"/>
  <c r="R373" i="2"/>
  <c r="I373" i="2" s="1"/>
  <c r="V373" i="2" s="1"/>
  <c r="R372" i="2"/>
  <c r="R371" i="2"/>
  <c r="R370" i="2"/>
  <c r="R369" i="2"/>
  <c r="R368" i="2"/>
  <c r="R367" i="2"/>
  <c r="R366" i="2"/>
  <c r="R365" i="2"/>
  <c r="R364" i="2"/>
  <c r="R363" i="2"/>
  <c r="R362" i="2"/>
  <c r="R361" i="2"/>
  <c r="R360" i="2"/>
  <c r="R359" i="2"/>
  <c r="R358" i="2"/>
  <c r="R357" i="2"/>
  <c r="R356" i="2"/>
  <c r="R355" i="2"/>
  <c r="R354" i="2"/>
  <c r="R353" i="2"/>
  <c r="R352" i="2"/>
  <c r="R351" i="2"/>
  <c r="R350" i="2"/>
  <c r="R349" i="2"/>
  <c r="R348" i="2"/>
  <c r="R347" i="2"/>
  <c r="R346" i="2"/>
  <c r="R345" i="2"/>
  <c r="R344" i="2"/>
  <c r="R343" i="2"/>
  <c r="R342" i="2"/>
  <c r="R341" i="2"/>
  <c r="R340" i="2"/>
  <c r="R339" i="2"/>
  <c r="R338" i="2"/>
  <c r="R337" i="2"/>
  <c r="R336" i="2"/>
  <c r="R335" i="2"/>
  <c r="R334" i="2"/>
  <c r="R333" i="2"/>
  <c r="R332" i="2"/>
  <c r="R331" i="2"/>
  <c r="R330" i="2"/>
  <c r="R329" i="2"/>
  <c r="R328" i="2"/>
  <c r="R327" i="2"/>
  <c r="R326" i="2"/>
  <c r="R325" i="2"/>
  <c r="R324" i="2"/>
  <c r="R323" i="2"/>
  <c r="R322" i="2"/>
  <c r="R321" i="2"/>
  <c r="R320" i="2"/>
  <c r="R319" i="2"/>
  <c r="R318" i="2"/>
  <c r="R317" i="2"/>
  <c r="R316" i="2"/>
  <c r="R315" i="2"/>
  <c r="R314" i="2"/>
  <c r="R313" i="2"/>
  <c r="R312" i="2"/>
  <c r="R311" i="2"/>
  <c r="R310" i="2"/>
  <c r="R309" i="2"/>
  <c r="R308" i="2"/>
  <c r="R307" i="2"/>
  <c r="R306" i="2"/>
  <c r="R305" i="2"/>
  <c r="R304" i="2"/>
  <c r="R303" i="2"/>
  <c r="R302" i="2"/>
  <c r="R301" i="2"/>
  <c r="R300" i="2"/>
  <c r="R299" i="2"/>
  <c r="R298" i="2"/>
  <c r="R297" i="2"/>
  <c r="R296" i="2"/>
  <c r="R295" i="2"/>
  <c r="R294" i="2"/>
  <c r="R293" i="2"/>
  <c r="R292" i="2"/>
  <c r="R291" i="2"/>
  <c r="R290" i="2"/>
  <c r="R289" i="2"/>
  <c r="R288" i="2"/>
  <c r="R287" i="2"/>
  <c r="R286" i="2"/>
  <c r="R285" i="2"/>
  <c r="R284" i="2"/>
  <c r="R283" i="2"/>
  <c r="R282" i="2"/>
  <c r="R281" i="2"/>
  <c r="R280" i="2"/>
  <c r="R279" i="2"/>
  <c r="R278" i="2"/>
  <c r="R277" i="2"/>
  <c r="R276" i="2"/>
  <c r="R275" i="2"/>
  <c r="R274" i="2"/>
  <c r="R273" i="2"/>
  <c r="R272" i="2"/>
  <c r="R271" i="2"/>
  <c r="R270" i="2"/>
  <c r="R269" i="2"/>
  <c r="R268" i="2"/>
  <c r="R267" i="2"/>
  <c r="R266" i="2"/>
  <c r="R265" i="2"/>
  <c r="R264" i="2"/>
  <c r="R263" i="2"/>
  <c r="R262" i="2"/>
  <c r="W373" i="2" l="1"/>
  <c r="I356" i="2"/>
  <c r="V356" i="2" s="1"/>
  <c r="I475" i="2"/>
  <c r="V475" i="2" s="1"/>
  <c r="I487" i="2"/>
  <c r="V487" i="2" s="1"/>
  <c r="I499" i="2"/>
  <c r="V499" i="2" s="1"/>
  <c r="I283" i="2"/>
  <c r="V283" i="2" s="1"/>
  <c r="I271" i="2"/>
  <c r="V271" i="2" s="1"/>
  <c r="I296" i="2"/>
  <c r="V296" i="2" s="1"/>
  <c r="I297" i="2"/>
  <c r="V297" i="2" s="1"/>
  <c r="I465" i="2"/>
  <c r="V465" i="2" s="1"/>
  <c r="I417" i="2"/>
  <c r="V417" i="2" s="1"/>
  <c r="I321" i="2"/>
  <c r="V321" i="2" s="1"/>
  <c r="I386" i="2"/>
  <c r="V386" i="2" s="1"/>
  <c r="I335" i="2"/>
  <c r="V335" i="2" s="1"/>
  <c r="I442" i="2"/>
  <c r="V442" i="2" s="1"/>
  <c r="I454" i="2"/>
  <c r="V454" i="2" s="1"/>
  <c r="I325" i="2"/>
  <c r="V325" i="2" s="1"/>
  <c r="I361" i="2"/>
  <c r="V361" i="2" s="1"/>
  <c r="I337" i="2"/>
  <c r="V337" i="2" s="1"/>
  <c r="I349" i="2"/>
  <c r="V349" i="2" s="1"/>
  <c r="I284" i="2"/>
  <c r="V284" i="2" s="1"/>
  <c r="I476" i="2"/>
  <c r="V476" i="2" s="1"/>
  <c r="I488" i="2"/>
  <c r="V488" i="2" s="1"/>
  <c r="I500" i="2"/>
  <c r="V500" i="2" s="1"/>
  <c r="I368" i="2"/>
  <c r="V368" i="2" s="1"/>
  <c r="I380" i="2"/>
  <c r="V380" i="2" s="1"/>
  <c r="I308" i="2"/>
  <c r="V308" i="2" s="1"/>
  <c r="I320" i="2"/>
  <c r="V320" i="2" s="1"/>
  <c r="I332" i="2"/>
  <c r="V332" i="2" s="1"/>
  <c r="I272" i="2"/>
  <c r="V272" i="2" s="1"/>
  <c r="I344" i="2"/>
  <c r="V344" i="2" s="1"/>
  <c r="I428" i="2"/>
  <c r="V428" i="2" s="1"/>
  <c r="I440" i="2"/>
  <c r="V440" i="2" s="1"/>
  <c r="I367" i="2"/>
  <c r="V367" i="2" s="1"/>
  <c r="I391" i="2"/>
  <c r="V391" i="2" s="1"/>
  <c r="I307" i="2"/>
  <c r="V307" i="2" s="1"/>
  <c r="I319" i="2"/>
  <c r="V319" i="2" s="1"/>
  <c r="I535" i="2"/>
  <c r="V535" i="2" s="1"/>
  <c r="I547" i="2"/>
  <c r="V547" i="2" s="1"/>
  <c r="I331" i="2"/>
  <c r="V331" i="2" s="1"/>
  <c r="I379" i="2"/>
  <c r="V379" i="2" s="1"/>
  <c r="I355" i="2"/>
  <c r="V355" i="2" s="1"/>
  <c r="I451" i="2"/>
  <c r="V451" i="2" s="1"/>
  <c r="I295" i="2"/>
  <c r="V295" i="2" s="1"/>
  <c r="I338" i="2"/>
  <c r="V338" i="2" s="1"/>
  <c r="I404" i="2"/>
  <c r="V404" i="2" s="1"/>
  <c r="I416" i="2"/>
  <c r="V416" i="2" s="1"/>
  <c r="I466" i="2"/>
  <c r="V466" i="2" s="1"/>
  <c r="I548" i="2"/>
  <c r="V548" i="2" s="1"/>
  <c r="I584" i="2"/>
  <c r="V584" i="2" s="1"/>
  <c r="I596" i="2"/>
  <c r="V596" i="2" s="1"/>
  <c r="I377" i="2"/>
  <c r="V377" i="2" s="1"/>
  <c r="I281" i="2"/>
  <c r="V281" i="2" s="1"/>
  <c r="I329" i="2"/>
  <c r="V329" i="2" s="1"/>
  <c r="I539" i="2"/>
  <c r="V539" i="2" s="1"/>
  <c r="I551" i="2"/>
  <c r="V551" i="2" s="1"/>
  <c r="I362" i="2"/>
  <c r="V362" i="2" s="1"/>
  <c r="I430" i="2"/>
  <c r="V430" i="2" s="1"/>
  <c r="I463" i="2"/>
  <c r="V463" i="2" s="1"/>
  <c r="I524" i="2"/>
  <c r="V524" i="2" s="1"/>
  <c r="I311" i="2"/>
  <c r="V311" i="2" s="1"/>
  <c r="I383" i="2"/>
  <c r="V383" i="2" s="1"/>
  <c r="I491" i="2"/>
  <c r="V491" i="2" s="1"/>
  <c r="I503" i="2"/>
  <c r="V503" i="2" s="1"/>
  <c r="I359" i="2"/>
  <c r="V359" i="2" s="1"/>
  <c r="I299" i="2"/>
  <c r="V299" i="2" s="1"/>
  <c r="I515" i="2"/>
  <c r="V515" i="2" s="1"/>
  <c r="I287" i="2"/>
  <c r="V287" i="2" s="1"/>
  <c r="I575" i="2"/>
  <c r="V575" i="2" s="1"/>
  <c r="I587" i="2"/>
  <c r="V587" i="2" s="1"/>
  <c r="I599" i="2"/>
  <c r="V599" i="2" s="1"/>
  <c r="I263" i="2"/>
  <c r="V263" i="2" s="1"/>
  <c r="I275" i="2"/>
  <c r="V275" i="2" s="1"/>
  <c r="I347" i="2"/>
  <c r="V347" i="2" s="1"/>
  <c r="I323" i="2"/>
  <c r="V323" i="2" s="1"/>
  <c r="I371" i="2"/>
  <c r="V371" i="2" s="1"/>
  <c r="I419" i="2"/>
  <c r="V419" i="2" s="1"/>
  <c r="I479" i="2"/>
  <c r="V479" i="2" s="1"/>
  <c r="I389" i="2"/>
  <c r="V389" i="2" s="1"/>
  <c r="I437" i="2"/>
  <c r="V437" i="2" s="1"/>
  <c r="I432" i="2"/>
  <c r="V432" i="2" s="1"/>
  <c r="I563" i="2"/>
  <c r="V563" i="2" s="1"/>
  <c r="I413" i="2"/>
  <c r="V413" i="2" s="1"/>
  <c r="I317" i="2"/>
  <c r="V317" i="2" s="1"/>
  <c r="I425" i="2"/>
  <c r="V425" i="2" s="1"/>
  <c r="I480" i="2"/>
  <c r="V480" i="2" s="1"/>
  <c r="I273" i="2"/>
  <c r="V273" i="2" s="1"/>
  <c r="I285" i="2"/>
  <c r="V285" i="2" s="1"/>
  <c r="I384" i="2"/>
  <c r="V384" i="2" s="1"/>
  <c r="I444" i="2"/>
  <c r="V444" i="2" s="1"/>
  <c r="I492" i="2"/>
  <c r="V492" i="2" s="1"/>
  <c r="I504" i="2"/>
  <c r="V504" i="2" s="1"/>
  <c r="I369" i="2"/>
  <c r="V369" i="2" s="1"/>
  <c r="I276" i="2"/>
  <c r="V276" i="2" s="1"/>
  <c r="I477" i="2"/>
  <c r="V477" i="2" s="1"/>
  <c r="I516" i="2"/>
  <c r="V516" i="2" s="1"/>
  <c r="I264" i="2"/>
  <c r="V264" i="2" s="1"/>
  <c r="I300" i="2"/>
  <c r="V300" i="2" s="1"/>
  <c r="I309" i="2"/>
  <c r="V309" i="2" s="1"/>
  <c r="I333" i="2"/>
  <c r="V333" i="2" s="1"/>
  <c r="I429" i="2"/>
  <c r="V429" i="2" s="1"/>
  <c r="I288" i="2"/>
  <c r="V288" i="2" s="1"/>
  <c r="I278" i="2"/>
  <c r="V278" i="2" s="1"/>
  <c r="I343" i="2"/>
  <c r="V343" i="2" s="1"/>
  <c r="I478" i="2"/>
  <c r="V478" i="2" s="1"/>
  <c r="I511" i="2"/>
  <c r="V511" i="2" s="1"/>
  <c r="I489" i="2"/>
  <c r="V489" i="2" s="1"/>
  <c r="I381" i="2"/>
  <c r="V381" i="2" s="1"/>
  <c r="I357" i="2"/>
  <c r="V357" i="2" s="1"/>
  <c r="I420" i="2"/>
  <c r="V420" i="2" s="1"/>
  <c r="I453" i="2"/>
  <c r="V453" i="2" s="1"/>
  <c r="I512" i="2"/>
  <c r="V512" i="2" s="1"/>
  <c r="I572" i="2"/>
  <c r="V572" i="2" s="1"/>
  <c r="I513" i="2"/>
  <c r="V513" i="2" s="1"/>
  <c r="I523" i="2"/>
  <c r="V523" i="2" s="1"/>
  <c r="I422" i="2"/>
  <c r="V422" i="2" s="1"/>
  <c r="I446" i="2"/>
  <c r="V446" i="2" s="1"/>
  <c r="I458" i="2"/>
  <c r="V458" i="2" s="1"/>
  <c r="I470" i="2"/>
  <c r="V470" i="2" s="1"/>
  <c r="I482" i="2"/>
  <c r="V482" i="2" s="1"/>
  <c r="I494" i="2"/>
  <c r="V494" i="2" s="1"/>
  <c r="I518" i="2"/>
  <c r="V518" i="2" s="1"/>
  <c r="I530" i="2"/>
  <c r="V530" i="2" s="1"/>
  <c r="I542" i="2"/>
  <c r="V542" i="2" s="1"/>
  <c r="I554" i="2"/>
  <c r="V554" i="2" s="1"/>
  <c r="I566" i="2"/>
  <c r="V566" i="2" s="1"/>
  <c r="I578" i="2"/>
  <c r="V578" i="2" s="1"/>
  <c r="I590" i="2"/>
  <c r="V590" i="2" s="1"/>
  <c r="I434" i="2"/>
  <c r="V434" i="2" s="1"/>
  <c r="I410" i="2"/>
  <c r="V410" i="2" s="1"/>
  <c r="I305" i="2"/>
  <c r="V305" i="2" s="1"/>
  <c r="I302" i="2"/>
  <c r="V302" i="2" s="1"/>
  <c r="I274" i="2"/>
  <c r="V274" i="2" s="1"/>
  <c r="I286" i="2"/>
  <c r="V286" i="2" s="1"/>
  <c r="I490" i="2"/>
  <c r="V490" i="2" s="1"/>
  <c r="I502" i="2"/>
  <c r="V502" i="2" s="1"/>
  <c r="I514" i="2"/>
  <c r="V514" i="2" s="1"/>
  <c r="I526" i="2"/>
  <c r="V526" i="2" s="1"/>
  <c r="I538" i="2"/>
  <c r="V538" i="2" s="1"/>
  <c r="I550" i="2"/>
  <c r="V550" i="2" s="1"/>
  <c r="I562" i="2"/>
  <c r="V562" i="2" s="1"/>
  <c r="I574" i="2"/>
  <c r="V574" i="2" s="1"/>
  <c r="I394" i="2"/>
  <c r="V394" i="2" s="1"/>
  <c r="I346" i="2"/>
  <c r="V346" i="2" s="1"/>
  <c r="I358" i="2"/>
  <c r="V358" i="2" s="1"/>
  <c r="I370" i="2"/>
  <c r="V370" i="2" s="1"/>
  <c r="I382" i="2"/>
  <c r="V382" i="2" s="1"/>
  <c r="I406" i="2"/>
  <c r="V406" i="2" s="1"/>
  <c r="I322" i="2"/>
  <c r="V322" i="2" s="1"/>
  <c r="I334" i="2"/>
  <c r="V334" i="2" s="1"/>
  <c r="I298" i="2"/>
  <c r="V298" i="2" s="1"/>
  <c r="I310" i="2"/>
  <c r="V310" i="2" s="1"/>
  <c r="I586" i="2"/>
  <c r="V586" i="2" s="1"/>
  <c r="I449" i="2"/>
  <c r="V449" i="2" s="1"/>
  <c r="I461" i="2"/>
  <c r="V461" i="2" s="1"/>
  <c r="I403" i="2"/>
  <c r="V403" i="2" s="1"/>
  <c r="I415" i="2"/>
  <c r="V415" i="2" s="1"/>
  <c r="I595" i="2"/>
  <c r="V595" i="2" s="1"/>
  <c r="I401" i="2"/>
  <c r="V401" i="2" s="1"/>
  <c r="I433" i="2"/>
  <c r="V433" i="2" s="1"/>
  <c r="I481" i="2"/>
  <c r="V481" i="2" s="1"/>
  <c r="I505" i="2"/>
  <c r="V505" i="2" s="1"/>
  <c r="I517" i="2"/>
  <c r="V517" i="2" s="1"/>
  <c r="I541" i="2"/>
  <c r="V541" i="2" s="1"/>
  <c r="I397" i="2"/>
  <c r="V397" i="2" s="1"/>
  <c r="I265" i="2"/>
  <c r="V265" i="2" s="1"/>
  <c r="I611" i="2"/>
  <c r="V611" i="2" s="1"/>
  <c r="I301" i="2"/>
  <c r="V301" i="2" s="1"/>
  <c r="I313" i="2"/>
  <c r="V313" i="2" s="1"/>
  <c r="I289" i="2"/>
  <c r="V289" i="2" s="1"/>
  <c r="I473" i="2"/>
  <c r="V473" i="2" s="1"/>
  <c r="I589" i="2"/>
  <c r="V589" i="2" s="1"/>
  <c r="I459" i="2"/>
  <c r="V459" i="2" s="1"/>
  <c r="I485" i="2"/>
  <c r="V485" i="2" s="1"/>
  <c r="I497" i="2"/>
  <c r="V497" i="2" s="1"/>
  <c r="I351" i="2"/>
  <c r="V351" i="2" s="1"/>
  <c r="I399" i="2"/>
  <c r="V399" i="2" s="1"/>
  <c r="I509" i="2"/>
  <c r="V509" i="2" s="1"/>
  <c r="I521" i="2"/>
  <c r="V521" i="2" s="1"/>
  <c r="I533" i="2"/>
  <c r="V533" i="2" s="1"/>
  <c r="I545" i="2"/>
  <c r="V545" i="2" s="1"/>
  <c r="I549" i="2"/>
  <c r="V549" i="2" s="1"/>
  <c r="I561" i="2"/>
  <c r="V561" i="2" s="1"/>
  <c r="I569" i="2"/>
  <c r="V569" i="2" s="1"/>
  <c r="I573" i="2"/>
  <c r="V573" i="2" s="1"/>
  <c r="I585" i="2"/>
  <c r="V585" i="2" s="1"/>
  <c r="I597" i="2"/>
  <c r="V597" i="2" s="1"/>
  <c r="I316" i="2"/>
  <c r="V316" i="2" s="1"/>
  <c r="I292" i="2"/>
  <c r="V292" i="2" s="1"/>
  <c r="I340" i="2"/>
  <c r="V340" i="2" s="1"/>
  <c r="I364" i="2"/>
  <c r="V364" i="2" s="1"/>
  <c r="I388" i="2"/>
  <c r="V388" i="2" s="1"/>
  <c r="I598" i="2"/>
  <c r="V598" i="2" s="1"/>
  <c r="I614" i="2"/>
  <c r="V614" i="2" s="1"/>
  <c r="I448" i="2"/>
  <c r="V448" i="2" s="1"/>
  <c r="I460" i="2"/>
  <c r="V460" i="2" s="1"/>
  <c r="I472" i="2"/>
  <c r="V472" i="2" s="1"/>
  <c r="I484" i="2"/>
  <c r="V484" i="2" s="1"/>
  <c r="I496" i="2"/>
  <c r="V496" i="2" s="1"/>
  <c r="I520" i="2"/>
  <c r="V520" i="2" s="1"/>
  <c r="I556" i="2"/>
  <c r="V556" i="2" s="1"/>
  <c r="I568" i="2"/>
  <c r="V568" i="2" s="1"/>
  <c r="I580" i="2"/>
  <c r="V580" i="2" s="1"/>
  <c r="I592" i="2"/>
  <c r="V592" i="2" s="1"/>
  <c r="I600" i="2"/>
  <c r="V600" i="2" s="1"/>
  <c r="I528" i="2"/>
  <c r="V528" i="2" s="1"/>
  <c r="I610" i="2"/>
  <c r="V610" i="2" s="1"/>
  <c r="I622" i="2"/>
  <c r="V622" i="2" s="1"/>
  <c r="I423" i="2"/>
  <c r="V423" i="2" s="1"/>
  <c r="I435" i="2"/>
  <c r="V435" i="2" s="1"/>
  <c r="I411" i="2"/>
  <c r="V411" i="2" s="1"/>
  <c r="I447" i="2"/>
  <c r="V447" i="2" s="1"/>
  <c r="I495" i="2"/>
  <c r="V495" i="2" s="1"/>
  <c r="I519" i="2"/>
  <c r="V519" i="2" s="1"/>
  <c r="I531" i="2"/>
  <c r="V531" i="2" s="1"/>
  <c r="I543" i="2"/>
  <c r="V543" i="2" s="1"/>
  <c r="I559" i="2"/>
  <c r="V559" i="2" s="1"/>
  <c r="I567" i="2"/>
  <c r="V567" i="2" s="1"/>
  <c r="I571" i="2"/>
  <c r="V571" i="2" s="1"/>
  <c r="I291" i="2"/>
  <c r="V291" i="2" s="1"/>
  <c r="I579" i="2"/>
  <c r="V579" i="2" s="1"/>
  <c r="I315" i="2"/>
  <c r="V315" i="2" s="1"/>
  <c r="I303" i="2"/>
  <c r="V303" i="2" s="1"/>
  <c r="I375" i="2"/>
  <c r="V375" i="2" s="1"/>
  <c r="I387" i="2"/>
  <c r="V387" i="2" s="1"/>
  <c r="I267" i="2"/>
  <c r="V267" i="2" s="1"/>
  <c r="I279" i="2"/>
  <c r="V279" i="2" s="1"/>
  <c r="I456" i="2"/>
  <c r="V456" i="2" s="1"/>
  <c r="I468" i="2"/>
  <c r="V468" i="2" s="1"/>
  <c r="I540" i="2"/>
  <c r="V540" i="2" s="1"/>
  <c r="I552" i="2"/>
  <c r="V552" i="2" s="1"/>
  <c r="I619" i="2"/>
  <c r="V619" i="2" s="1"/>
  <c r="I450" i="2"/>
  <c r="V450" i="2" s="1"/>
  <c r="I282" i="2"/>
  <c r="V282" i="2" s="1"/>
  <c r="I601" i="2"/>
  <c r="V601" i="2" s="1"/>
  <c r="I613" i="2"/>
  <c r="V613" i="2" s="1"/>
  <c r="I474" i="2"/>
  <c r="V474" i="2" s="1"/>
  <c r="I486" i="2"/>
  <c r="V486" i="2" s="1"/>
  <c r="I582" i="2"/>
  <c r="V582" i="2" s="1"/>
  <c r="I330" i="2"/>
  <c r="V330" i="2" s="1"/>
  <c r="I498" i="2"/>
  <c r="V498" i="2" s="1"/>
  <c r="I294" i="2"/>
  <c r="V294" i="2" s="1"/>
  <c r="I426" i="2"/>
  <c r="V426" i="2" s="1"/>
  <c r="I594" i="2"/>
  <c r="V594" i="2" s="1"/>
  <c r="I510" i="2"/>
  <c r="V510" i="2" s="1"/>
  <c r="I354" i="2"/>
  <c r="V354" i="2" s="1"/>
  <c r="I534" i="2"/>
  <c r="V534" i="2" s="1"/>
  <c r="I378" i="2"/>
  <c r="V378" i="2" s="1"/>
  <c r="I390" i="2"/>
  <c r="V390" i="2" s="1"/>
  <c r="I306" i="2"/>
  <c r="V306" i="2" s="1"/>
  <c r="I558" i="2"/>
  <c r="V558" i="2" s="1"/>
  <c r="I270" i="2"/>
  <c r="V270" i="2" s="1"/>
  <c r="I570" i="2"/>
  <c r="V570" i="2" s="1"/>
  <c r="I618" i="2"/>
  <c r="V618" i="2" s="1"/>
  <c r="I616" i="2"/>
  <c r="V616" i="2" s="1"/>
  <c r="I262" i="2"/>
  <c r="V262" i="2" s="1"/>
  <c r="I621" i="2"/>
  <c r="V621" i="2" s="1"/>
  <c r="I620" i="2"/>
  <c r="V620" i="2" s="1"/>
  <c r="I617" i="2"/>
  <c r="V617" i="2" s="1"/>
  <c r="I603" i="2"/>
  <c r="V603" i="2" s="1"/>
  <c r="I606" i="2"/>
  <c r="V606" i="2" s="1"/>
  <c r="I609" i="2"/>
  <c r="V609" i="2" s="1"/>
  <c r="I623" i="2"/>
  <c r="V623" i="2" s="1"/>
  <c r="I604" i="2"/>
  <c r="V604" i="2" s="1"/>
  <c r="I607" i="2"/>
  <c r="V607" i="2" s="1"/>
  <c r="I608" i="2"/>
  <c r="V608" i="2" s="1"/>
  <c r="I624" i="2"/>
  <c r="V624" i="2" s="1"/>
  <c r="I612" i="2"/>
  <c r="V612" i="2" s="1"/>
  <c r="I588" i="2"/>
  <c r="V588" i="2" s="1"/>
  <c r="I576" i="2"/>
  <c r="V576" i="2" s="1"/>
  <c r="I408" i="2"/>
  <c r="V408" i="2" s="1"/>
  <c r="I396" i="2"/>
  <c r="V396" i="2" s="1"/>
  <c r="I372" i="2"/>
  <c r="V372" i="2" s="1"/>
  <c r="I336" i="2"/>
  <c r="V336" i="2" s="1"/>
  <c r="I324" i="2"/>
  <c r="V324" i="2" s="1"/>
  <c r="I312" i="2"/>
  <c r="V312" i="2" s="1"/>
  <c r="I527" i="2"/>
  <c r="V527" i="2" s="1"/>
  <c r="I467" i="2"/>
  <c r="V467" i="2" s="1"/>
  <c r="I455" i="2"/>
  <c r="V455" i="2" s="1"/>
  <c r="I443" i="2"/>
  <c r="V443" i="2" s="1"/>
  <c r="I537" i="2"/>
  <c r="V537" i="2" s="1"/>
  <c r="I525" i="2"/>
  <c r="V525" i="2" s="1"/>
  <c r="I501" i="2"/>
  <c r="V501" i="2" s="1"/>
  <c r="I441" i="2"/>
  <c r="V441" i="2" s="1"/>
  <c r="I345" i="2"/>
  <c r="V345" i="2" s="1"/>
  <c r="I560" i="2"/>
  <c r="V560" i="2" s="1"/>
  <c r="I464" i="2"/>
  <c r="V464" i="2" s="1"/>
  <c r="I392" i="2"/>
  <c r="V392" i="2" s="1"/>
  <c r="I546" i="2"/>
  <c r="V546" i="2" s="1"/>
  <c r="I522" i="2"/>
  <c r="V522" i="2" s="1"/>
  <c r="I462" i="2"/>
  <c r="V462" i="2" s="1"/>
  <c r="I438" i="2"/>
  <c r="V438" i="2" s="1"/>
  <c r="I366" i="2"/>
  <c r="V366" i="2" s="1"/>
  <c r="I342" i="2"/>
  <c r="V342" i="2" s="1"/>
  <c r="I605" i="2"/>
  <c r="V605" i="2" s="1"/>
  <c r="I593" i="2"/>
  <c r="V593" i="2" s="1"/>
  <c r="I581" i="2"/>
  <c r="V581" i="2" s="1"/>
  <c r="I557" i="2"/>
  <c r="V557" i="2" s="1"/>
  <c r="I365" i="2"/>
  <c r="V365" i="2" s="1"/>
  <c r="I293" i="2"/>
  <c r="V293" i="2" s="1"/>
  <c r="I269" i="2"/>
  <c r="V269" i="2" s="1"/>
  <c r="I544" i="2"/>
  <c r="V544" i="2" s="1"/>
  <c r="I532" i="2"/>
  <c r="V532" i="2" s="1"/>
  <c r="I508" i="2"/>
  <c r="V508" i="2" s="1"/>
  <c r="I436" i="2"/>
  <c r="V436" i="2" s="1"/>
  <c r="I424" i="2"/>
  <c r="V424" i="2" s="1"/>
  <c r="I376" i="2"/>
  <c r="V376" i="2" s="1"/>
  <c r="I352" i="2"/>
  <c r="V352" i="2" s="1"/>
  <c r="I328" i="2"/>
  <c r="V328" i="2" s="1"/>
  <c r="I304" i="2"/>
  <c r="V304" i="2" s="1"/>
  <c r="I280" i="2"/>
  <c r="V280" i="2" s="1"/>
  <c r="I268" i="2"/>
  <c r="V268" i="2" s="1"/>
  <c r="I615" i="2"/>
  <c r="V615" i="2" s="1"/>
  <c r="I591" i="2"/>
  <c r="V591" i="2" s="1"/>
  <c r="I555" i="2"/>
  <c r="V555" i="2" s="1"/>
  <c r="I483" i="2"/>
  <c r="V483" i="2" s="1"/>
  <c r="I471" i="2"/>
  <c r="V471" i="2" s="1"/>
  <c r="I363" i="2"/>
  <c r="V363" i="2" s="1"/>
  <c r="I339" i="2"/>
  <c r="V339" i="2" s="1"/>
  <c r="I506" i="2"/>
  <c r="V506" i="2" s="1"/>
  <c r="I398" i="2"/>
  <c r="V398" i="2" s="1"/>
  <c r="I326" i="2"/>
  <c r="V326" i="2" s="1"/>
  <c r="I314" i="2"/>
  <c r="V314" i="2" s="1"/>
  <c r="I290" i="2"/>
  <c r="V290" i="2" s="1"/>
  <c r="I266" i="2"/>
  <c r="V266" i="2" s="1"/>
  <c r="I625" i="2"/>
  <c r="V625" i="2" s="1"/>
  <c r="I565" i="2"/>
  <c r="V565" i="2" s="1"/>
  <c r="I553" i="2"/>
  <c r="V553" i="2" s="1"/>
  <c r="I529" i="2"/>
  <c r="V529" i="2" s="1"/>
  <c r="I493" i="2"/>
  <c r="V493" i="2" s="1"/>
  <c r="I469" i="2"/>
  <c r="V469" i="2" s="1"/>
  <c r="I421" i="2"/>
  <c r="V421" i="2" s="1"/>
  <c r="I409" i="2"/>
  <c r="V409" i="2" s="1"/>
  <c r="I385" i="2"/>
  <c r="V385" i="2" s="1"/>
  <c r="I277" i="2"/>
  <c r="V277" i="2" s="1"/>
  <c r="I602" i="2"/>
  <c r="V602" i="2" s="1"/>
  <c r="I350" i="2"/>
  <c r="V350" i="2" s="1"/>
  <c r="I583" i="2"/>
  <c r="V583" i="2" s="1"/>
  <c r="I577" i="2"/>
  <c r="V577" i="2" s="1"/>
  <c r="I564" i="2"/>
  <c r="V564" i="2" s="1"/>
  <c r="I536" i="2"/>
  <c r="V536" i="2" s="1"/>
  <c r="I507" i="2"/>
  <c r="V507" i="2" s="1"/>
  <c r="I457" i="2"/>
  <c r="V457" i="2" s="1"/>
  <c r="I445" i="2"/>
  <c r="V445" i="2" s="1"/>
  <c r="I452" i="2"/>
  <c r="V452" i="2" s="1"/>
  <c r="I431" i="2"/>
  <c r="V431" i="2" s="1"/>
  <c r="I427" i="2"/>
  <c r="V427" i="2" s="1"/>
  <c r="I439" i="2"/>
  <c r="V439" i="2" s="1"/>
  <c r="I418" i="2"/>
  <c r="V418" i="2" s="1"/>
  <c r="I407" i="2"/>
  <c r="V407" i="2" s="1"/>
  <c r="I405" i="2"/>
  <c r="V405" i="2" s="1"/>
  <c r="I360" i="2"/>
  <c r="V360" i="2" s="1"/>
  <c r="I400" i="2"/>
  <c r="V400" i="2" s="1"/>
  <c r="I412" i="2"/>
  <c r="V412" i="2" s="1"/>
  <c r="I402" i="2"/>
  <c r="V402" i="2" s="1"/>
  <c r="I414" i="2"/>
  <c r="V414" i="2" s="1"/>
  <c r="I374" i="2"/>
  <c r="V374" i="2" s="1"/>
  <c r="I393" i="2"/>
  <c r="V393" i="2" s="1"/>
  <c r="I395" i="2"/>
  <c r="V395" i="2" s="1"/>
  <c r="I348" i="2"/>
  <c r="V348" i="2" s="1"/>
  <c r="I353" i="2"/>
  <c r="V353" i="2" s="1"/>
  <c r="I341" i="2"/>
  <c r="V341" i="2" s="1"/>
  <c r="I318" i="2"/>
  <c r="V318" i="2" s="1"/>
  <c r="I327" i="2"/>
  <c r="V327" i="2" s="1"/>
  <c r="W416" i="2" l="1"/>
  <c r="W584" i="2"/>
  <c r="W392" i="2"/>
  <c r="W391" i="2"/>
  <c r="W317" i="2"/>
  <c r="W263" i="2"/>
  <c r="W417" i="2"/>
  <c r="W299" i="2"/>
  <c r="W321" i="2"/>
  <c r="W427" i="2"/>
  <c r="W368" i="2"/>
  <c r="W367" i="2"/>
  <c r="W618" i="2"/>
  <c r="W357" i="2"/>
  <c r="W558" i="2"/>
  <c r="W570" i="2"/>
  <c r="W531" i="2"/>
  <c r="W498" i="2"/>
  <c r="W289" i="2"/>
  <c r="W276" i="2"/>
  <c r="W527" i="2"/>
  <c r="W274" i="2"/>
  <c r="W264" i="2"/>
  <c r="W311" i="2"/>
  <c r="W453" i="2"/>
  <c r="W269" i="2"/>
  <c r="W545" i="2"/>
  <c r="W318" i="2"/>
  <c r="W507" i="2"/>
  <c r="W568" i="2"/>
  <c r="W485" i="2"/>
  <c r="W376" i="2"/>
  <c r="W554" i="2"/>
  <c r="W340" i="2"/>
  <c r="W413" i="2"/>
  <c r="W364" i="2"/>
  <c r="W433" i="2"/>
  <c r="W470" i="2"/>
  <c r="W314" i="2"/>
  <c r="W358" i="2"/>
  <c r="W268" i="2"/>
  <c r="W385" i="2"/>
  <c r="W302" i="2"/>
  <c r="W599" i="2"/>
  <c r="W346" i="2"/>
  <c r="W567" i="2"/>
  <c r="W288" i="2"/>
  <c r="W587" i="2"/>
  <c r="W286" i="2"/>
  <c r="W543" i="2"/>
  <c r="W539" i="2"/>
  <c r="W505" i="2"/>
  <c r="W316" i="2"/>
  <c r="W348" i="2"/>
  <c r="W282" i="2"/>
  <c r="W386" i="2"/>
  <c r="W383" i="2"/>
  <c r="W426" i="2"/>
  <c r="W382" i="2"/>
  <c r="W489" i="2"/>
  <c r="W379" i="2"/>
  <c r="W532" i="2"/>
  <c r="W493" i="2"/>
  <c r="W487" i="2"/>
  <c r="W615" i="2"/>
  <c r="W336" i="2"/>
  <c r="W377" i="2"/>
  <c r="W350" i="2"/>
  <c r="W306" i="2"/>
  <c r="W370" i="2"/>
  <c r="W465" i="2"/>
  <c r="W319" i="2"/>
  <c r="W484" i="2"/>
  <c r="W354" i="2"/>
  <c r="W412" i="2"/>
  <c r="W620" i="2"/>
  <c r="W320" i="2"/>
  <c r="W326" i="2"/>
  <c r="W560" i="2"/>
  <c r="W569" i="2"/>
  <c r="W277" i="2"/>
  <c r="W593" i="2"/>
  <c r="W576" i="2"/>
  <c r="W411" i="2"/>
  <c r="W455" i="2"/>
  <c r="W511" i="2"/>
  <c r="W290" i="2"/>
  <c r="W609" i="2"/>
  <c r="W500" i="2"/>
  <c r="W521" i="2"/>
  <c r="W519" i="2"/>
  <c r="W334" i="2"/>
  <c r="W265" i="2"/>
  <c r="W533" i="2"/>
  <c r="W564" i="2"/>
  <c r="W307" i="2"/>
  <c r="W327" i="2"/>
  <c r="W443" i="2"/>
  <c r="W451" i="2"/>
  <c r="W574" i="2"/>
  <c r="W597" i="2"/>
  <c r="W380" i="2"/>
  <c r="W461" i="2"/>
  <c r="W363" i="2"/>
  <c r="W577" i="2"/>
  <c r="W608" i="2"/>
  <c r="W365" i="2"/>
  <c r="W528" i="2"/>
  <c r="W582" i="2"/>
  <c r="W267" i="2"/>
  <c r="W431" i="2"/>
  <c r="W403" i="2"/>
  <c r="W526" i="2"/>
  <c r="W585" i="2"/>
  <c r="W344" i="2"/>
  <c r="W329" i="2"/>
  <c r="W291" i="2"/>
  <c r="W339" i="2"/>
  <c r="W565" i="2"/>
  <c r="W548" i="2"/>
  <c r="W305" i="2"/>
  <c r="W516" i="2"/>
  <c r="W462" i="2"/>
  <c r="W530" i="2"/>
  <c r="W407" i="2"/>
  <c r="W355" i="2"/>
  <c r="W430" i="2"/>
  <c r="W513" i="2"/>
  <c r="W272" i="2"/>
  <c r="W293" i="2"/>
  <c r="W614" i="2"/>
  <c r="W271" i="2"/>
  <c r="W361" i="2"/>
  <c r="W517" i="2"/>
  <c r="W488" i="2"/>
  <c r="W592" i="2"/>
  <c r="W420" i="2"/>
  <c r="W342" i="2"/>
  <c r="W458" i="2"/>
  <c r="W395" i="2"/>
  <c r="W283" i="2"/>
  <c r="W418" i="2"/>
  <c r="W501" i="2"/>
  <c r="W607" i="2"/>
  <c r="W544" i="2"/>
  <c r="W566" i="2"/>
  <c r="W421" i="2"/>
  <c r="W506" i="2"/>
  <c r="W366" i="2"/>
  <c r="W590" i="2"/>
  <c r="W562" i="2"/>
  <c r="W343" i="2"/>
  <c r="W553" i="2"/>
  <c r="W409" i="2"/>
  <c r="W473" i="2"/>
  <c r="W552" i="2"/>
  <c r="W408" i="2"/>
  <c r="W575" i="2"/>
  <c r="W287" i="2"/>
  <c r="W583" i="2"/>
  <c r="W518" i="2"/>
  <c r="W550" i="2"/>
  <c r="W406" i="2"/>
  <c r="W262" i="2"/>
  <c r="W345" i="2"/>
  <c r="W308" i="2"/>
  <c r="W294" i="2"/>
  <c r="W616" i="2"/>
  <c r="W328" i="2"/>
  <c r="W351" i="2"/>
  <c r="W541" i="2"/>
  <c r="W397" i="2"/>
  <c r="W297" i="2"/>
  <c r="W331" i="2"/>
  <c r="W437" i="2"/>
  <c r="W555" i="2"/>
  <c r="W410" i="2"/>
  <c r="W540" i="2"/>
  <c r="W396" i="2"/>
  <c r="W309" i="2"/>
  <c r="W522" i="2"/>
  <c r="W604" i="2"/>
  <c r="W578" i="2"/>
  <c r="W563" i="2"/>
  <c r="W419" i="2"/>
  <c r="W275" i="2"/>
  <c r="W559" i="2"/>
  <c r="W581" i="2"/>
  <c r="W434" i="2"/>
  <c r="W538" i="2"/>
  <c r="W394" i="2"/>
  <c r="W621" i="2"/>
  <c r="W477" i="2"/>
  <c r="W333" i="2"/>
  <c r="W284" i="2"/>
  <c r="W295" i="2"/>
  <c r="W617" i="2"/>
  <c r="W580" i="2"/>
  <c r="W304" i="2"/>
  <c r="W303" i="2"/>
  <c r="W292" i="2"/>
  <c r="W374" i="2"/>
  <c r="W551" i="2"/>
  <c r="W514" i="2"/>
  <c r="W504" i="2"/>
  <c r="W448" i="2"/>
  <c r="W502" i="2"/>
  <c r="W341" i="2"/>
  <c r="W490" i="2"/>
  <c r="W536" i="2"/>
  <c r="W542" i="2"/>
  <c r="W337" i="2"/>
  <c r="W480" i="2"/>
  <c r="W613" i="2"/>
  <c r="W469" i="2"/>
  <c r="W325" i="2"/>
  <c r="W296" i="2"/>
  <c r="W390" i="2"/>
  <c r="W460" i="2"/>
  <c r="W315" i="2"/>
  <c r="W612" i="2"/>
  <c r="W468" i="2"/>
  <c r="W324" i="2"/>
  <c r="W595" i="2"/>
  <c r="W557" i="2"/>
  <c r="W280" i="2"/>
  <c r="W266" i="2"/>
  <c r="W491" i="2"/>
  <c r="W347" i="2"/>
  <c r="W524" i="2"/>
  <c r="W594" i="2"/>
  <c r="W579" i="2"/>
  <c r="W610" i="2"/>
  <c r="W466" i="2"/>
  <c r="W322" i="2"/>
  <c r="W549" i="2"/>
  <c r="W405" i="2"/>
  <c r="W464" i="2"/>
  <c r="W475" i="2"/>
  <c r="W438" i="2"/>
  <c r="W401" i="2"/>
  <c r="W436" i="2"/>
  <c r="W495" i="2"/>
  <c r="W482" i="2"/>
  <c r="W369" i="2"/>
  <c r="W387" i="2"/>
  <c r="W529" i="2"/>
  <c r="W384" i="2"/>
  <c r="W398" i="2"/>
  <c r="W606" i="2"/>
  <c r="W372" i="2"/>
  <c r="W512" i="2"/>
  <c r="W508" i="2"/>
  <c r="W362" i="2"/>
  <c r="W572" i="2"/>
  <c r="W603" i="2"/>
  <c r="W360" i="2"/>
  <c r="W285" i="2"/>
  <c r="W441" i="2"/>
  <c r="W571" i="2"/>
  <c r="W534" i="2"/>
  <c r="W497" i="2"/>
  <c r="W349" i="2"/>
  <c r="W556" i="2"/>
  <c r="W423" i="2"/>
  <c r="W278" i="2"/>
  <c r="W492" i="2"/>
  <c r="W515" i="2"/>
  <c r="W371" i="2"/>
  <c r="W573" i="2"/>
  <c r="W429" i="2"/>
  <c r="W535" i="2"/>
  <c r="W625" i="2"/>
  <c r="W481" i="2"/>
  <c r="W356" i="2"/>
  <c r="W450" i="2"/>
  <c r="W520" i="2"/>
  <c r="W375" i="2"/>
  <c r="W624" i="2"/>
  <c r="W332" i="2"/>
  <c r="W605" i="2"/>
  <c r="W503" i="2"/>
  <c r="W359" i="2"/>
  <c r="W596" i="2"/>
  <c r="W281" i="2"/>
  <c r="W622" i="2"/>
  <c r="W478" i="2"/>
  <c r="W561" i="2"/>
  <c r="W499" i="2"/>
  <c r="W474" i="2"/>
  <c r="W425" i="2"/>
  <c r="W472" i="2"/>
  <c r="W494" i="2"/>
  <c r="W601" i="2"/>
  <c r="W457" i="2"/>
  <c r="W313" i="2"/>
  <c r="W619" i="2"/>
  <c r="W330" i="2"/>
  <c r="W400" i="2"/>
  <c r="W279" i="2"/>
  <c r="W600" i="2"/>
  <c r="W456" i="2"/>
  <c r="W312" i="2"/>
  <c r="W523" i="2"/>
  <c r="W509" i="2"/>
  <c r="W591" i="2"/>
  <c r="W623" i="2"/>
  <c r="W479" i="2"/>
  <c r="W335" i="2"/>
  <c r="W476" i="2"/>
  <c r="W546" i="2"/>
  <c r="W471" i="2"/>
  <c r="W598" i="2"/>
  <c r="W454" i="2"/>
  <c r="W310" i="2"/>
  <c r="W537" i="2"/>
  <c r="W393" i="2"/>
  <c r="W440" i="2"/>
  <c r="W439" i="2"/>
  <c r="W402" i="2"/>
  <c r="W389" i="2"/>
  <c r="W424" i="2"/>
  <c r="W459" i="2"/>
  <c r="W446" i="2"/>
  <c r="W432" i="2"/>
  <c r="W338" i="2"/>
  <c r="W414" i="2"/>
  <c r="W447" i="2"/>
  <c r="W452" i="2"/>
  <c r="W496" i="2"/>
  <c r="W510" i="2"/>
  <c r="W273" i="2"/>
  <c r="W589" i="2"/>
  <c r="W445" i="2"/>
  <c r="W301" i="2"/>
  <c r="W547" i="2"/>
  <c r="W270" i="2"/>
  <c r="W352" i="2"/>
  <c r="W602" i="2"/>
  <c r="W588" i="2"/>
  <c r="W444" i="2"/>
  <c r="W300" i="2"/>
  <c r="W463" i="2"/>
  <c r="W449" i="2"/>
  <c r="W483" i="2"/>
  <c r="W611" i="2"/>
  <c r="W467" i="2"/>
  <c r="W323" i="2"/>
  <c r="W428" i="2"/>
  <c r="W486" i="2"/>
  <c r="W399" i="2"/>
  <c r="W586" i="2"/>
  <c r="W442" i="2"/>
  <c r="W298" i="2"/>
  <c r="W525" i="2"/>
  <c r="W381" i="2"/>
  <c r="W404" i="2"/>
  <c r="W415" i="2"/>
  <c r="W378" i="2"/>
  <c r="W353" i="2"/>
  <c r="W388" i="2"/>
  <c r="W435" i="2"/>
  <c r="W422" i="2"/>
  <c r="Y623" i="2"/>
  <c r="Z623" i="2"/>
  <c r="Y400" i="2"/>
  <c r="Z400" i="2"/>
  <c r="Y385" i="2"/>
  <c r="Z385" i="2"/>
  <c r="Y326" i="2"/>
  <c r="Z326" i="2"/>
  <c r="Y304" i="2"/>
  <c r="Z304" i="2"/>
  <c r="Y557" i="2"/>
  <c r="Z557" i="2"/>
  <c r="Y560" i="2"/>
  <c r="Z560" i="2"/>
  <c r="Y336" i="2"/>
  <c r="Z336" i="2"/>
  <c r="Y609" i="2"/>
  <c r="Z609" i="2"/>
  <c r="Y570" i="2"/>
  <c r="Z570" i="2"/>
  <c r="Y498" i="2"/>
  <c r="Z498" i="2"/>
  <c r="Y468" i="2"/>
  <c r="Z468" i="2"/>
  <c r="Y559" i="2"/>
  <c r="Z559" i="2"/>
  <c r="Y600" i="2"/>
  <c r="Z600" i="2"/>
  <c r="Y598" i="2"/>
  <c r="Z598" i="2"/>
  <c r="Y545" i="2"/>
  <c r="Z545" i="2"/>
  <c r="Y313" i="2"/>
  <c r="Z313" i="2"/>
  <c r="Y595" i="2"/>
  <c r="Z595" i="2"/>
  <c r="Y370" i="2"/>
  <c r="Z370" i="2"/>
  <c r="Y286" i="2"/>
  <c r="Z286" i="2"/>
  <c r="Y518" i="2"/>
  <c r="Z518" i="2"/>
  <c r="Y572" i="2"/>
  <c r="Z572" i="2"/>
  <c r="Y429" i="2"/>
  <c r="Z429" i="2"/>
  <c r="Y384" i="2"/>
  <c r="Z384" i="2"/>
  <c r="Y419" i="2"/>
  <c r="Z419" i="2"/>
  <c r="Y359" i="2"/>
  <c r="Z359" i="2"/>
  <c r="Y377" i="2"/>
  <c r="Z377" i="2"/>
  <c r="Y331" i="2"/>
  <c r="Z331" i="2"/>
  <c r="Y320" i="2"/>
  <c r="Z320" i="2"/>
  <c r="Y454" i="2"/>
  <c r="Z454" i="2"/>
  <c r="Y412" i="2"/>
  <c r="Z412" i="2"/>
  <c r="Y324" i="2"/>
  <c r="Z324" i="2"/>
  <c r="Y528" i="2"/>
  <c r="Z528" i="2"/>
  <c r="Y382" i="2"/>
  <c r="Z382" i="2"/>
  <c r="Y513" i="2"/>
  <c r="Z513" i="2"/>
  <c r="Y327" i="2"/>
  <c r="Z327" i="2"/>
  <c r="Y360" i="2"/>
  <c r="Z360" i="2"/>
  <c r="Y409" i="2"/>
  <c r="Z409" i="2"/>
  <c r="Y398" i="2"/>
  <c r="Z398" i="2"/>
  <c r="Y328" i="2"/>
  <c r="Z328" i="2"/>
  <c r="Y581" i="2"/>
  <c r="Z581" i="2"/>
  <c r="Y345" i="2"/>
  <c r="Z345" i="2"/>
  <c r="Y372" i="2"/>
  <c r="Z372" i="2"/>
  <c r="Y606" i="2"/>
  <c r="Z606" i="2"/>
  <c r="Y270" i="2"/>
  <c r="Z270" i="2"/>
  <c r="Y330" i="2"/>
  <c r="Z330" i="2"/>
  <c r="Y456" i="2"/>
  <c r="Z456" i="2"/>
  <c r="Y543" i="2"/>
  <c r="Z543" i="2"/>
  <c r="Y592" i="2"/>
  <c r="Z592" i="2"/>
  <c r="Y388" i="2"/>
  <c r="Z388" i="2"/>
  <c r="Y533" i="2"/>
  <c r="Z533" i="2"/>
  <c r="Y301" i="2"/>
  <c r="Z301" i="2"/>
  <c r="Y415" i="2"/>
  <c r="Z415" i="2"/>
  <c r="Y358" i="2"/>
  <c r="Z358" i="2"/>
  <c r="Y274" i="2"/>
  <c r="Z274" i="2"/>
  <c r="Y494" i="2"/>
  <c r="Z494" i="2"/>
  <c r="Y512" i="2"/>
  <c r="Z512" i="2"/>
  <c r="Y333" i="2"/>
  <c r="Z333" i="2"/>
  <c r="Y285" i="2"/>
  <c r="Z285" i="2"/>
  <c r="Y371" i="2"/>
  <c r="Z371" i="2"/>
  <c r="Y503" i="2"/>
  <c r="Z503" i="2"/>
  <c r="Y596" i="2"/>
  <c r="Z596" i="2"/>
  <c r="Y547" i="2"/>
  <c r="Z547" i="2"/>
  <c r="Y308" i="2"/>
  <c r="Z308" i="2"/>
  <c r="Y442" i="2"/>
  <c r="Z442" i="2"/>
  <c r="Y464" i="2"/>
  <c r="Z464" i="2"/>
  <c r="Y421" i="2"/>
  <c r="Z421" i="2"/>
  <c r="Y352" i="2"/>
  <c r="Z352" i="2"/>
  <c r="Y441" i="2"/>
  <c r="Z441" i="2"/>
  <c r="Y396" i="2"/>
  <c r="Z396" i="2"/>
  <c r="Y558" i="2"/>
  <c r="Z558" i="2"/>
  <c r="Y582" i="2"/>
  <c r="Z582" i="2"/>
  <c r="Y279" i="2"/>
  <c r="Z279" i="2"/>
  <c r="Y531" i="2"/>
  <c r="Z531" i="2"/>
  <c r="Y580" i="2"/>
  <c r="Z580" i="2"/>
  <c r="Y364" i="2"/>
  <c r="Z364" i="2"/>
  <c r="Y521" i="2"/>
  <c r="Z521" i="2"/>
  <c r="Y373" i="2"/>
  <c r="Z373" i="2"/>
  <c r="Y403" i="2"/>
  <c r="Z403" i="2"/>
  <c r="Y346" i="2"/>
  <c r="Z346" i="2"/>
  <c r="Y302" i="2"/>
  <c r="Z302" i="2"/>
  <c r="Y482" i="2"/>
  <c r="Z482" i="2"/>
  <c r="Y453" i="2"/>
  <c r="Z453" i="2"/>
  <c r="Y309" i="2"/>
  <c r="Z309" i="2"/>
  <c r="Y273" i="2"/>
  <c r="Z273" i="2"/>
  <c r="Y323" i="2"/>
  <c r="Z323" i="2"/>
  <c r="Y491" i="2"/>
  <c r="Z491" i="2"/>
  <c r="Y584" i="2"/>
  <c r="Z584" i="2"/>
  <c r="Y535" i="2"/>
  <c r="Z535" i="2"/>
  <c r="Y380" i="2"/>
  <c r="Z380" i="2"/>
  <c r="Y335" i="2"/>
  <c r="Z335" i="2"/>
  <c r="Y280" i="2"/>
  <c r="Z280" i="2"/>
  <c r="Y506" i="2"/>
  <c r="Z506" i="2"/>
  <c r="Y593" i="2"/>
  <c r="Z593" i="2"/>
  <c r="Y603" i="2"/>
  <c r="Z603" i="2"/>
  <c r="Y341" i="2"/>
  <c r="Z341" i="2"/>
  <c r="Y407" i="2"/>
  <c r="Z407" i="2"/>
  <c r="Y507" i="2"/>
  <c r="Z507" i="2"/>
  <c r="Y469" i="2"/>
  <c r="Z469" i="2"/>
  <c r="Y339" i="2"/>
  <c r="Z339" i="2"/>
  <c r="Y376" i="2"/>
  <c r="Z376" i="2"/>
  <c r="Y605" i="2"/>
  <c r="Z605" i="2"/>
  <c r="Y501" i="2"/>
  <c r="Z501" i="2"/>
  <c r="Y408" i="2"/>
  <c r="Z408" i="2"/>
  <c r="Y617" i="2"/>
  <c r="Z617" i="2"/>
  <c r="Y306" i="2"/>
  <c r="Z306" i="2"/>
  <c r="Y486" i="2"/>
  <c r="Z486" i="2"/>
  <c r="Y267" i="2"/>
  <c r="Z267" i="2"/>
  <c r="Y519" i="2"/>
  <c r="Z519" i="2"/>
  <c r="Y568" i="2"/>
  <c r="Z568" i="2"/>
  <c r="Y340" i="2"/>
  <c r="Z340" i="2"/>
  <c r="Y509" i="2"/>
  <c r="Z509" i="2"/>
  <c r="Y611" i="2"/>
  <c r="Z611" i="2"/>
  <c r="Y461" i="2"/>
  <c r="Z461" i="2"/>
  <c r="Y394" i="2"/>
  <c r="Z394" i="2"/>
  <c r="Y305" i="2"/>
  <c r="Z305" i="2"/>
  <c r="Y470" i="2"/>
  <c r="Z470" i="2"/>
  <c r="Y420" i="2"/>
  <c r="Z420" i="2"/>
  <c r="Y300" i="2"/>
  <c r="Z300" i="2"/>
  <c r="Y480" i="2"/>
  <c r="Z480" i="2"/>
  <c r="Y347" i="2"/>
  <c r="Z347" i="2"/>
  <c r="Y383" i="2"/>
  <c r="Z383" i="2"/>
  <c r="Y548" i="2"/>
  <c r="Z548" i="2"/>
  <c r="Y319" i="2"/>
  <c r="Z319" i="2"/>
  <c r="Y368" i="2"/>
  <c r="Z368" i="2"/>
  <c r="Y386" i="2"/>
  <c r="Z386" i="2"/>
  <c r="Y540" i="2"/>
  <c r="Z540" i="2"/>
  <c r="Y490" i="2"/>
  <c r="Z490" i="2"/>
  <c r="Y299" i="2"/>
  <c r="Z299" i="2"/>
  <c r="Y332" i="2"/>
  <c r="Z332" i="2"/>
  <c r="Y318" i="2"/>
  <c r="Z318" i="2"/>
  <c r="Y353" i="2"/>
  <c r="Z353" i="2"/>
  <c r="Y418" i="2"/>
  <c r="Z418" i="2"/>
  <c r="Y536" i="2"/>
  <c r="Z536" i="2"/>
  <c r="Y493" i="2"/>
  <c r="Z493" i="2"/>
  <c r="Y363" i="2"/>
  <c r="Z363" i="2"/>
  <c r="Y424" i="2"/>
  <c r="Z424" i="2"/>
  <c r="Y342" i="2"/>
  <c r="Z342" i="2"/>
  <c r="Y525" i="2"/>
  <c r="Z525" i="2"/>
  <c r="Y576" i="2"/>
  <c r="Z576" i="2"/>
  <c r="Y390" i="2"/>
  <c r="Z390" i="2"/>
  <c r="Y474" i="2"/>
  <c r="Z474" i="2"/>
  <c r="Y387" i="2"/>
  <c r="Z387" i="2"/>
  <c r="Y495" i="2"/>
  <c r="Z495" i="2"/>
  <c r="Y556" i="2"/>
  <c r="Z556" i="2"/>
  <c r="Y292" i="2"/>
  <c r="Z292" i="2"/>
  <c r="Y399" i="2"/>
  <c r="Z399" i="2"/>
  <c r="Y265" i="2"/>
  <c r="Z265" i="2"/>
  <c r="Y449" i="2"/>
  <c r="Z449" i="2"/>
  <c r="Y574" i="2"/>
  <c r="Z574" i="2"/>
  <c r="Y410" i="2"/>
  <c r="Z410" i="2"/>
  <c r="Y458" i="2"/>
  <c r="Z458" i="2"/>
  <c r="Y357" i="2"/>
  <c r="Z357" i="2"/>
  <c r="Y264" i="2"/>
  <c r="Z264" i="2"/>
  <c r="Y425" i="2"/>
  <c r="Z425" i="2"/>
  <c r="Y275" i="2"/>
  <c r="Z275" i="2"/>
  <c r="Y311" i="2"/>
  <c r="Z311" i="2"/>
  <c r="Y466" i="2"/>
  <c r="Z466" i="2"/>
  <c r="Y307" i="2"/>
  <c r="Z307" i="2"/>
  <c r="Y500" i="2"/>
  <c r="Z500" i="2"/>
  <c r="Y321" i="2"/>
  <c r="Z321" i="2"/>
  <c r="Y296" i="2"/>
  <c r="Z296" i="2"/>
  <c r="Y294" i="2"/>
  <c r="Z294" i="2"/>
  <c r="Y549" i="2"/>
  <c r="Z549" i="2"/>
  <c r="Y530" i="2"/>
  <c r="Z530" i="2"/>
  <c r="Y479" i="2"/>
  <c r="Z479" i="2"/>
  <c r="Y379" i="2"/>
  <c r="Z379" i="2"/>
  <c r="Y405" i="2"/>
  <c r="Z405" i="2"/>
  <c r="Y348" i="2"/>
  <c r="Z348" i="2"/>
  <c r="Y439" i="2"/>
  <c r="Z439" i="2"/>
  <c r="Y564" i="2"/>
  <c r="Z564" i="2"/>
  <c r="Y529" i="2"/>
  <c r="Z529" i="2"/>
  <c r="Y471" i="2"/>
  <c r="Z471" i="2"/>
  <c r="Y436" i="2"/>
  <c r="Z436" i="2"/>
  <c r="Y366" i="2"/>
  <c r="Z366" i="2"/>
  <c r="Y537" i="2"/>
  <c r="Z537" i="2"/>
  <c r="Y588" i="2"/>
  <c r="Z588" i="2"/>
  <c r="Y378" i="2"/>
  <c r="Z378" i="2"/>
  <c r="Y613" i="2"/>
  <c r="Z613" i="2"/>
  <c r="Y375" i="2"/>
  <c r="Z375" i="2"/>
  <c r="Y447" i="2"/>
  <c r="Z447" i="2"/>
  <c r="Y520" i="2"/>
  <c r="Z520" i="2"/>
  <c r="Y316" i="2"/>
  <c r="Z316" i="2"/>
  <c r="Y351" i="2"/>
  <c r="Z351" i="2"/>
  <c r="Y397" i="2"/>
  <c r="Z397" i="2"/>
  <c r="Y586" i="2"/>
  <c r="Z586" i="2"/>
  <c r="Y562" i="2"/>
  <c r="Z562" i="2"/>
  <c r="Y434" i="2"/>
  <c r="Z434" i="2"/>
  <c r="Y446" i="2"/>
  <c r="Z446" i="2"/>
  <c r="Y381" i="2"/>
  <c r="Z381" i="2"/>
  <c r="Y516" i="2"/>
  <c r="Z516" i="2"/>
  <c r="Y317" i="2"/>
  <c r="Z317" i="2"/>
  <c r="Y263" i="2"/>
  <c r="Z263" i="2"/>
  <c r="Y524" i="2"/>
  <c r="Z524" i="2"/>
  <c r="Y416" i="2"/>
  <c r="Z416" i="2"/>
  <c r="Y391" i="2"/>
  <c r="Z391" i="2"/>
  <c r="Y488" i="2"/>
  <c r="Z488" i="2"/>
  <c r="Y417" i="2"/>
  <c r="Z417" i="2"/>
  <c r="Y271" i="2"/>
  <c r="Z271" i="2"/>
  <c r="Y365" i="2"/>
  <c r="Z365" i="2"/>
  <c r="Y289" i="2"/>
  <c r="Z289" i="2"/>
  <c r="Y444" i="2"/>
  <c r="Z444" i="2"/>
  <c r="Y281" i="2"/>
  <c r="Z281" i="2"/>
  <c r="Y427" i="2"/>
  <c r="Z427" i="2"/>
  <c r="Y577" i="2"/>
  <c r="Z577" i="2"/>
  <c r="Y553" i="2"/>
  <c r="Z553" i="2"/>
  <c r="Y483" i="2"/>
  <c r="Z483" i="2"/>
  <c r="Y508" i="2"/>
  <c r="Z508" i="2"/>
  <c r="Y438" i="2"/>
  <c r="Z438" i="2"/>
  <c r="Y443" i="2"/>
  <c r="Z443" i="2"/>
  <c r="Y612" i="2"/>
  <c r="Z612" i="2"/>
  <c r="Y534" i="2"/>
  <c r="Z534" i="2"/>
  <c r="Y601" i="2"/>
  <c r="Z601" i="2"/>
  <c r="Y303" i="2"/>
  <c r="Z303" i="2"/>
  <c r="Y411" i="2"/>
  <c r="Z411" i="2"/>
  <c r="Y496" i="2"/>
  <c r="Z496" i="2"/>
  <c r="Y597" i="2"/>
  <c r="Z597" i="2"/>
  <c r="Y497" i="2"/>
  <c r="Z497" i="2"/>
  <c r="Y541" i="2"/>
  <c r="Z541" i="2"/>
  <c r="Y310" i="2"/>
  <c r="Z310" i="2"/>
  <c r="Y550" i="2"/>
  <c r="Z550" i="2"/>
  <c r="Y590" i="2"/>
  <c r="Z590" i="2"/>
  <c r="Y422" i="2"/>
  <c r="Z422" i="2"/>
  <c r="Y489" i="2"/>
  <c r="Z489" i="2"/>
  <c r="Y477" i="2"/>
  <c r="Z477" i="2"/>
  <c r="Y413" i="2"/>
  <c r="Z413" i="2"/>
  <c r="Y599" i="2"/>
  <c r="Z599" i="2"/>
  <c r="Y463" i="2"/>
  <c r="Z463" i="2"/>
  <c r="Y404" i="2"/>
  <c r="Z404" i="2"/>
  <c r="Y367" i="2"/>
  <c r="Z367" i="2"/>
  <c r="Y476" i="2"/>
  <c r="Z476" i="2"/>
  <c r="Y465" i="2"/>
  <c r="Z465" i="2"/>
  <c r="Y283" i="2"/>
  <c r="Z283" i="2"/>
  <c r="Y314" i="2"/>
  <c r="Z314" i="2"/>
  <c r="Y614" i="2"/>
  <c r="Z614" i="2"/>
  <c r="Y532" i="2"/>
  <c r="Z532" i="2"/>
  <c r="Y624" i="2"/>
  <c r="Z624" i="2"/>
  <c r="Y620" i="2"/>
  <c r="Z620" i="2"/>
  <c r="Y354" i="2"/>
  <c r="Z354" i="2"/>
  <c r="Y282" i="2"/>
  <c r="Z282" i="2"/>
  <c r="Y315" i="2"/>
  <c r="Z315" i="2"/>
  <c r="Y435" i="2"/>
  <c r="Z435" i="2"/>
  <c r="Y484" i="2"/>
  <c r="Z484" i="2"/>
  <c r="Y585" i="2"/>
  <c r="Z585" i="2"/>
  <c r="Y485" i="2"/>
  <c r="Z485" i="2"/>
  <c r="Y517" i="2"/>
  <c r="Z517" i="2"/>
  <c r="Y298" i="2"/>
  <c r="Z298" i="2"/>
  <c r="Y538" i="2"/>
  <c r="Z538" i="2"/>
  <c r="Y578" i="2"/>
  <c r="Z578" i="2"/>
  <c r="Y511" i="2"/>
  <c r="Z511" i="2"/>
  <c r="Y276" i="2"/>
  <c r="Z276" i="2"/>
  <c r="Y563" i="2"/>
  <c r="Z563" i="2"/>
  <c r="Y587" i="2"/>
  <c r="Z587" i="2"/>
  <c r="Y430" i="2"/>
  <c r="Z430" i="2"/>
  <c r="Y338" i="2"/>
  <c r="Z338" i="2"/>
  <c r="Y440" i="2"/>
  <c r="Z440" i="2"/>
  <c r="Y284" i="2"/>
  <c r="Z284" i="2"/>
  <c r="Y297" i="2"/>
  <c r="Z297" i="2"/>
  <c r="Y499" i="2"/>
  <c r="Z499" i="2"/>
  <c r="Y618" i="2"/>
  <c r="Z618" i="2"/>
  <c r="Y401" i="2"/>
  <c r="Z401" i="2"/>
  <c r="Y288" i="2"/>
  <c r="Z288" i="2"/>
  <c r="Y325" i="2"/>
  <c r="Z325" i="2"/>
  <c r="Y583" i="2"/>
  <c r="Z583" i="2"/>
  <c r="Y462" i="2"/>
  <c r="Z462" i="2"/>
  <c r="Y374" i="2"/>
  <c r="Z374" i="2"/>
  <c r="Y350" i="2"/>
  <c r="Z350" i="2"/>
  <c r="Y625" i="2"/>
  <c r="Z625" i="2"/>
  <c r="Y591" i="2"/>
  <c r="Z591" i="2"/>
  <c r="Y544" i="2"/>
  <c r="Z544" i="2"/>
  <c r="Y522" i="2"/>
  <c r="Z522" i="2"/>
  <c r="Y467" i="2"/>
  <c r="Z467" i="2"/>
  <c r="Y608" i="2"/>
  <c r="Z608" i="2"/>
  <c r="Y621" i="2"/>
  <c r="Z621" i="2"/>
  <c r="Y510" i="2"/>
  <c r="Z510" i="2"/>
  <c r="Y450" i="2"/>
  <c r="Z450" i="2"/>
  <c r="Y579" i="2"/>
  <c r="Z579" i="2"/>
  <c r="Y423" i="2"/>
  <c r="Z423" i="2"/>
  <c r="Y472" i="2"/>
  <c r="Z472" i="2"/>
  <c r="Y573" i="2"/>
  <c r="Z573" i="2"/>
  <c r="Y459" i="2"/>
  <c r="Z459" i="2"/>
  <c r="Y505" i="2"/>
  <c r="Z505" i="2"/>
  <c r="Y334" i="2"/>
  <c r="Z334" i="2"/>
  <c r="Y526" i="2"/>
  <c r="Z526" i="2"/>
  <c r="Y566" i="2"/>
  <c r="Z566" i="2"/>
  <c r="Y478" i="2"/>
  <c r="Z478" i="2"/>
  <c r="Y369" i="2"/>
  <c r="Z369" i="2"/>
  <c r="Y432" i="2"/>
  <c r="Z432" i="2"/>
  <c r="Y575" i="2"/>
  <c r="Z575" i="2"/>
  <c r="Y362" i="2"/>
  <c r="Z362" i="2"/>
  <c r="Y295" i="2"/>
  <c r="Z295" i="2"/>
  <c r="Y428" i="2"/>
  <c r="Z428" i="2"/>
  <c r="Y349" i="2"/>
  <c r="Z349" i="2"/>
  <c r="Y487" i="2"/>
  <c r="Z487" i="2"/>
  <c r="Y431" i="2"/>
  <c r="Z431" i="2"/>
  <c r="Y455" i="2"/>
  <c r="Z455" i="2"/>
  <c r="Y414" i="2"/>
  <c r="Z414" i="2"/>
  <c r="Y445" i="2"/>
  <c r="Z445" i="2"/>
  <c r="Y602" i="2"/>
  <c r="Z602" i="2"/>
  <c r="Y266" i="2"/>
  <c r="Z266" i="2"/>
  <c r="Y615" i="2"/>
  <c r="Z615" i="2"/>
  <c r="Y269" i="2"/>
  <c r="Z269" i="2"/>
  <c r="Y546" i="2"/>
  <c r="Z546" i="2"/>
  <c r="Y527" i="2"/>
  <c r="Z527" i="2"/>
  <c r="Y607" i="2"/>
  <c r="Z607" i="2"/>
  <c r="Y262" i="2"/>
  <c r="Z262" i="2"/>
  <c r="Y594" i="2"/>
  <c r="Z594" i="2"/>
  <c r="Y619" i="2"/>
  <c r="Z619" i="2"/>
  <c r="Y291" i="2"/>
  <c r="Z291" i="2"/>
  <c r="Y622" i="2"/>
  <c r="Z622" i="2"/>
  <c r="Y460" i="2"/>
  <c r="Z460" i="2"/>
  <c r="Y569" i="2"/>
  <c r="Z569" i="2"/>
  <c r="Y589" i="2"/>
  <c r="Z589" i="2"/>
  <c r="Y481" i="2"/>
  <c r="Z481" i="2"/>
  <c r="Y322" i="2"/>
  <c r="Z322" i="2"/>
  <c r="Y514" i="2"/>
  <c r="Z514" i="2"/>
  <c r="Y554" i="2"/>
  <c r="Z554" i="2"/>
  <c r="Y343" i="2"/>
  <c r="Z343" i="2"/>
  <c r="Y504" i="2"/>
  <c r="Z504" i="2"/>
  <c r="Y437" i="2"/>
  <c r="Z437" i="2"/>
  <c r="Y287" i="2"/>
  <c r="Z287" i="2"/>
  <c r="Y551" i="2"/>
  <c r="Z551" i="2"/>
  <c r="Y451" i="2"/>
  <c r="Z451" i="2"/>
  <c r="Y344" i="2"/>
  <c r="Z344" i="2"/>
  <c r="Y337" i="2"/>
  <c r="Z337" i="2"/>
  <c r="Y475" i="2"/>
  <c r="Z475" i="2"/>
  <c r="Y277" i="2"/>
  <c r="Z277" i="2"/>
  <c r="Y567" i="2"/>
  <c r="Z567" i="2"/>
  <c r="Y395" i="2"/>
  <c r="Z395" i="2"/>
  <c r="Y393" i="2"/>
  <c r="Z393" i="2"/>
  <c r="Y565" i="2"/>
  <c r="Z565" i="2"/>
  <c r="Y555" i="2"/>
  <c r="Z555" i="2"/>
  <c r="Y452" i="2"/>
  <c r="Z452" i="2"/>
  <c r="Y402" i="2"/>
  <c r="Z402" i="2"/>
  <c r="Y457" i="2"/>
  <c r="Z457" i="2"/>
  <c r="Y290" i="2"/>
  <c r="Z290" i="2"/>
  <c r="Y268" i="2"/>
  <c r="Z268" i="2"/>
  <c r="Y293" i="2"/>
  <c r="Z293" i="2"/>
  <c r="Y392" i="2"/>
  <c r="Z392" i="2"/>
  <c r="Y312" i="2"/>
  <c r="Z312" i="2"/>
  <c r="Y604" i="2"/>
  <c r="Z604" i="2"/>
  <c r="Y616" i="2"/>
  <c r="Z616" i="2"/>
  <c r="Y426" i="2"/>
  <c r="Z426" i="2"/>
  <c r="Y552" i="2"/>
  <c r="Z552" i="2"/>
  <c r="Y571" i="2"/>
  <c r="Z571" i="2"/>
  <c r="Y610" i="2"/>
  <c r="Z610" i="2"/>
  <c r="Y448" i="2"/>
  <c r="Z448" i="2"/>
  <c r="Y561" i="2"/>
  <c r="Z561" i="2"/>
  <c r="Y473" i="2"/>
  <c r="Z473" i="2"/>
  <c r="Y433" i="2"/>
  <c r="Z433" i="2"/>
  <c r="Y406" i="2"/>
  <c r="Z406" i="2"/>
  <c r="Y502" i="2"/>
  <c r="Z502" i="2"/>
  <c r="Y542" i="2"/>
  <c r="Z542" i="2"/>
  <c r="Y523" i="2"/>
  <c r="Z523" i="2"/>
  <c r="Y278" i="2"/>
  <c r="Z278" i="2"/>
  <c r="Y492" i="2"/>
  <c r="Z492" i="2"/>
  <c r="Y389" i="2"/>
  <c r="Z389" i="2"/>
  <c r="Y515" i="2"/>
  <c r="Z515" i="2"/>
  <c r="Y539" i="2"/>
  <c r="Z539" i="2"/>
  <c r="Y329" i="2"/>
  <c r="Z329" i="2"/>
  <c r="Y355" i="2"/>
  <c r="Z355" i="2"/>
  <c r="Y272" i="2"/>
  <c r="Z272" i="2"/>
  <c r="Y361" i="2"/>
  <c r="Z361" i="2"/>
  <c r="Y356" i="2"/>
  <c r="Z356" i="2"/>
  <c r="X79" i="2" l="1"/>
  <c r="R79" i="2"/>
  <c r="X78" i="2"/>
  <c r="R78" i="2"/>
  <c r="X77" i="2"/>
  <c r="R77" i="2"/>
  <c r="X76" i="2"/>
  <c r="R76" i="2"/>
  <c r="X75" i="2"/>
  <c r="R75" i="2"/>
  <c r="X74" i="2"/>
  <c r="R74" i="2"/>
  <c r="X73" i="2"/>
  <c r="R73" i="2"/>
  <c r="X72" i="2"/>
  <c r="R72" i="2"/>
  <c r="X71" i="2"/>
  <c r="R71" i="2"/>
  <c r="X70" i="2"/>
  <c r="R70" i="2"/>
  <c r="X69" i="2"/>
  <c r="R69" i="2"/>
  <c r="X68" i="2"/>
  <c r="R68" i="2"/>
  <c r="X67" i="2"/>
  <c r="R67" i="2"/>
  <c r="X66" i="2"/>
  <c r="R66" i="2"/>
  <c r="X65" i="2"/>
  <c r="R65" i="2"/>
  <c r="X64" i="2"/>
  <c r="R64" i="2"/>
  <c r="X63" i="2"/>
  <c r="R63" i="2"/>
  <c r="X62" i="2"/>
  <c r="R62" i="2"/>
  <c r="X61" i="2"/>
  <c r="R61" i="2"/>
  <c r="X60" i="2"/>
  <c r="R60" i="2"/>
  <c r="X59" i="2"/>
  <c r="R59" i="2"/>
  <c r="X58" i="2"/>
  <c r="R58" i="2"/>
  <c r="X57" i="2"/>
  <c r="R57" i="2"/>
  <c r="X56" i="2"/>
  <c r="R56" i="2"/>
  <c r="X55" i="2"/>
  <c r="R55" i="2"/>
  <c r="X54" i="2"/>
  <c r="R54" i="2"/>
  <c r="R261" i="2"/>
  <c r="R260" i="2"/>
  <c r="R259" i="2"/>
  <c r="R258" i="2"/>
  <c r="R257" i="2"/>
  <c r="R256" i="2"/>
  <c r="R255" i="2"/>
  <c r="R254" i="2"/>
  <c r="R253" i="2"/>
  <c r="R252" i="2"/>
  <c r="R251" i="2"/>
  <c r="R250" i="2"/>
  <c r="R249" i="2"/>
  <c r="R248" i="2"/>
  <c r="R247" i="2"/>
  <c r="R246" i="2"/>
  <c r="R245" i="2"/>
  <c r="R244" i="2"/>
  <c r="R243" i="2"/>
  <c r="R242" i="2"/>
  <c r="R241" i="2"/>
  <c r="R240" i="2"/>
  <c r="R239" i="2"/>
  <c r="R238" i="2"/>
  <c r="R237" i="2"/>
  <c r="R236" i="2"/>
  <c r="R235" i="2"/>
  <c r="R234" i="2"/>
  <c r="R233" i="2"/>
  <c r="R232" i="2"/>
  <c r="R231" i="2"/>
  <c r="R230" i="2"/>
  <c r="R229" i="2"/>
  <c r="R228" i="2"/>
  <c r="R227" i="2"/>
  <c r="R226" i="2"/>
  <c r="R225" i="2"/>
  <c r="R224" i="2"/>
  <c r="R223" i="2"/>
  <c r="R222" i="2"/>
  <c r="R221" i="2"/>
  <c r="R220" i="2"/>
  <c r="R219" i="2"/>
  <c r="R218" i="2"/>
  <c r="R217" i="2"/>
  <c r="R216" i="2"/>
  <c r="R215" i="2"/>
  <c r="R214" i="2"/>
  <c r="R213" i="2"/>
  <c r="R212" i="2"/>
  <c r="R211" i="2"/>
  <c r="R210" i="2"/>
  <c r="R209" i="2"/>
  <c r="R208" i="2"/>
  <c r="R207" i="2"/>
  <c r="R206" i="2"/>
  <c r="R205" i="2"/>
  <c r="R204" i="2"/>
  <c r="R203" i="2"/>
  <c r="R202" i="2"/>
  <c r="R201" i="2"/>
  <c r="R200" i="2"/>
  <c r="R199" i="2"/>
  <c r="R198" i="2"/>
  <c r="R197" i="2"/>
  <c r="R196" i="2"/>
  <c r="R195" i="2"/>
  <c r="R194" i="2"/>
  <c r="R193" i="2"/>
  <c r="R192" i="2"/>
  <c r="R191" i="2"/>
  <c r="R190" i="2"/>
  <c r="R189" i="2"/>
  <c r="R188" i="2"/>
  <c r="R187" i="2"/>
  <c r="R186" i="2"/>
  <c r="R185" i="2"/>
  <c r="R184" i="2"/>
  <c r="R183" i="2"/>
  <c r="R182" i="2"/>
  <c r="R181" i="2"/>
  <c r="R180" i="2"/>
  <c r="R179" i="2"/>
  <c r="R178" i="2"/>
  <c r="R177" i="2"/>
  <c r="R176" i="2"/>
  <c r="R175" i="2"/>
  <c r="R174" i="2"/>
  <c r="R173" i="2"/>
  <c r="R172" i="2"/>
  <c r="R171" i="2"/>
  <c r="R170" i="2"/>
  <c r="R169" i="2"/>
  <c r="R168" i="2"/>
  <c r="R167" i="2"/>
  <c r="R166" i="2"/>
  <c r="R165" i="2"/>
  <c r="R164" i="2"/>
  <c r="R163" i="2"/>
  <c r="R162" i="2"/>
  <c r="R161" i="2"/>
  <c r="R160" i="2"/>
  <c r="R159" i="2"/>
  <c r="R158" i="2"/>
  <c r="R157" i="2"/>
  <c r="R156" i="2"/>
  <c r="R155" i="2"/>
  <c r="R154" i="2"/>
  <c r="R153" i="2"/>
  <c r="R152" i="2"/>
  <c r="R151" i="2"/>
  <c r="R150" i="2"/>
  <c r="R149" i="2"/>
  <c r="R148" i="2"/>
  <c r="R147" i="2"/>
  <c r="R146" i="2"/>
  <c r="R145" i="2"/>
  <c r="R144" i="2"/>
  <c r="R143" i="2"/>
  <c r="R142" i="2"/>
  <c r="R141" i="2"/>
  <c r="R140" i="2"/>
  <c r="R139" i="2"/>
  <c r="R138" i="2"/>
  <c r="R137" i="2"/>
  <c r="R136" i="2"/>
  <c r="R135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20" i="2"/>
  <c r="R119" i="2"/>
  <c r="R118" i="2"/>
  <c r="R117" i="2"/>
  <c r="R116" i="2"/>
  <c r="R115" i="2"/>
  <c r="R114" i="2"/>
  <c r="R113" i="2"/>
  <c r="R112" i="2"/>
  <c r="R111" i="2"/>
  <c r="R110" i="2"/>
  <c r="R109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19" i="2"/>
  <c r="R20" i="2"/>
  <c r="R21" i="2"/>
  <c r="R22" i="2"/>
  <c r="R23" i="2"/>
  <c r="R24" i="2"/>
  <c r="R25" i="2"/>
  <c r="R26" i="2"/>
  <c r="R27" i="2"/>
  <c r="R16" i="2"/>
  <c r="R17" i="2"/>
  <c r="R18" i="2"/>
  <c r="R11" i="2"/>
  <c r="R12" i="2"/>
  <c r="R13" i="2"/>
  <c r="R14" i="2"/>
  <c r="R15" i="2"/>
  <c r="R10" i="2"/>
  <c r="R9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D3" i="2"/>
  <c r="Q3" i="2" s="1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B3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R2" i="2"/>
  <c r="R3" i="2"/>
  <c r="R4" i="2"/>
  <c r="R5" i="2"/>
  <c r="R6" i="2"/>
  <c r="R7" i="2"/>
  <c r="R8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" i="2"/>
  <c r="P3" i="2" l="1"/>
  <c r="O3" i="2" s="1"/>
  <c r="C80" i="2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D4" i="2"/>
  <c r="Q4" i="2" s="1"/>
  <c r="B4" i="2"/>
  <c r="I2" i="2"/>
  <c r="P4" i="2" l="1"/>
  <c r="O4" i="2" s="1"/>
  <c r="V2" i="2"/>
  <c r="W2" i="2"/>
  <c r="Y2" i="2"/>
  <c r="Z2" i="2"/>
  <c r="C263" i="2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C617" i="2" s="1"/>
  <c r="C618" i="2" s="1"/>
  <c r="C619" i="2" s="1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C642" i="2" s="1"/>
  <c r="C643" i="2" s="1"/>
  <c r="C644" i="2" s="1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661" i="2" s="1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677" i="2" s="1"/>
  <c r="C678" i="2" s="1"/>
  <c r="C679" i="2" s="1"/>
  <c r="C680" i="2" s="1"/>
  <c r="C681" i="2" s="1"/>
  <c r="C682" i="2" s="1"/>
  <c r="C683" i="2" s="1"/>
  <c r="C684" i="2" s="1"/>
  <c r="C685" i="2" s="1"/>
  <c r="C686" i="2" s="1"/>
  <c r="C687" i="2" s="1"/>
  <c r="C688" i="2" s="1"/>
  <c r="C689" i="2" s="1"/>
  <c r="C690" i="2" s="1"/>
  <c r="C691" i="2" s="1"/>
  <c r="C692" i="2" s="1"/>
  <c r="C693" i="2" s="1"/>
  <c r="C694" i="2" s="1"/>
  <c r="C695" i="2" s="1"/>
  <c r="C696" i="2" s="1"/>
  <c r="C697" i="2" s="1"/>
  <c r="C698" i="2" s="1"/>
  <c r="C699" i="2" s="1"/>
  <c r="C700" i="2" s="1"/>
  <c r="C701" i="2" s="1"/>
  <c r="C702" i="2" s="1"/>
  <c r="C703" i="2" s="1"/>
  <c r="C704" i="2" s="1"/>
  <c r="C705" i="2" s="1"/>
  <c r="C706" i="2" s="1"/>
  <c r="C707" i="2" s="1"/>
  <c r="C708" i="2" s="1"/>
  <c r="C709" i="2" s="1"/>
  <c r="C710" i="2" s="1"/>
  <c r="C711" i="2" s="1"/>
  <c r="C712" i="2" s="1"/>
  <c r="C713" i="2" s="1"/>
  <c r="C714" i="2" s="1"/>
  <c r="C715" i="2" s="1"/>
  <c r="C716" i="2" s="1"/>
  <c r="C717" i="2" s="1"/>
  <c r="C718" i="2" s="1"/>
  <c r="C719" i="2" s="1"/>
  <c r="C720" i="2" s="1"/>
  <c r="C721" i="2" s="1"/>
  <c r="C722" i="2" s="1"/>
  <c r="C723" i="2" s="1"/>
  <c r="C724" i="2" s="1"/>
  <c r="C725" i="2" s="1"/>
  <c r="C726" i="2" s="1"/>
  <c r="C727" i="2" s="1"/>
  <c r="C728" i="2" s="1"/>
  <c r="C729" i="2" s="1"/>
  <c r="C730" i="2" s="1"/>
  <c r="C731" i="2" s="1"/>
  <c r="C732" i="2" s="1"/>
  <c r="C733" i="2" s="1"/>
  <c r="C734" i="2" s="1"/>
  <c r="C735" i="2" s="1"/>
  <c r="C736" i="2" s="1"/>
  <c r="C737" i="2" s="1"/>
  <c r="C738" i="2" s="1"/>
  <c r="C739" i="2" s="1"/>
  <c r="C740" i="2" s="1"/>
  <c r="C741" i="2" s="1"/>
  <c r="C742" i="2" s="1"/>
  <c r="C743" i="2" s="1"/>
  <c r="C744" i="2" s="1"/>
  <c r="C745" i="2" s="1"/>
  <c r="C746" i="2" s="1"/>
  <c r="C747" i="2" s="1"/>
  <c r="C748" i="2" s="1"/>
  <c r="C749" i="2" s="1"/>
  <c r="C750" i="2" s="1"/>
  <c r="C751" i="2" s="1"/>
  <c r="C752" i="2" s="1"/>
  <c r="C753" i="2" s="1"/>
  <c r="C754" i="2" s="1"/>
  <c r="C755" i="2" s="1"/>
  <c r="C756" i="2" s="1"/>
  <c r="C757" i="2" s="1"/>
  <c r="C758" i="2" s="1"/>
  <c r="C759" i="2" s="1"/>
  <c r="C760" i="2" s="1"/>
  <c r="C761" i="2" s="1"/>
  <c r="C762" i="2" s="1"/>
  <c r="C763" i="2" s="1"/>
  <c r="C764" i="2" s="1"/>
  <c r="C765" i="2" s="1"/>
  <c r="C766" i="2" s="1"/>
  <c r="C767" i="2" s="1"/>
  <c r="C768" i="2" s="1"/>
  <c r="C769" i="2" s="1"/>
  <c r="C770" i="2" s="1"/>
  <c r="C771" i="2" s="1"/>
  <c r="C772" i="2" s="1"/>
  <c r="C773" i="2" s="1"/>
  <c r="C774" i="2" s="1"/>
  <c r="C775" i="2" s="1"/>
  <c r="C776" i="2" s="1"/>
  <c r="C777" i="2" s="1"/>
  <c r="C778" i="2" s="1"/>
  <c r="C779" i="2" s="1"/>
  <c r="C780" i="2" s="1"/>
  <c r="C781" i="2" s="1"/>
  <c r="C782" i="2" s="1"/>
  <c r="C783" i="2" s="1"/>
  <c r="C784" i="2" s="1"/>
  <c r="C785" i="2" s="1"/>
  <c r="C786" i="2" s="1"/>
  <c r="C787" i="2" s="1"/>
  <c r="C788" i="2" s="1"/>
  <c r="C789" i="2" s="1"/>
  <c r="C790" i="2" s="1"/>
  <c r="C791" i="2" s="1"/>
  <c r="C792" i="2" s="1"/>
  <c r="C793" i="2" s="1"/>
  <c r="C794" i="2" s="1"/>
  <c r="C795" i="2" s="1"/>
  <c r="C796" i="2" s="1"/>
  <c r="C797" i="2" s="1"/>
  <c r="C798" i="2" s="1"/>
  <c r="C799" i="2" s="1"/>
  <c r="C800" i="2" s="1"/>
  <c r="C801" i="2" s="1"/>
  <c r="C802" i="2" s="1"/>
  <c r="C803" i="2" s="1"/>
  <c r="C804" i="2" s="1"/>
  <c r="C805" i="2" s="1"/>
  <c r="C806" i="2" s="1"/>
  <c r="C807" i="2" s="1"/>
  <c r="C808" i="2" s="1"/>
  <c r="C809" i="2" s="1"/>
  <c r="C810" i="2" s="1"/>
  <c r="C811" i="2" s="1"/>
  <c r="C812" i="2" s="1"/>
  <c r="C813" i="2" s="1"/>
  <c r="C814" i="2" s="1"/>
  <c r="C815" i="2" s="1"/>
  <c r="C816" i="2" s="1"/>
  <c r="C817" i="2" s="1"/>
  <c r="C818" i="2" s="1"/>
  <c r="C819" i="2" s="1"/>
  <c r="C820" i="2" s="1"/>
  <c r="C821" i="2" s="1"/>
  <c r="C822" i="2" s="1"/>
  <c r="C823" i="2" s="1"/>
  <c r="C824" i="2" s="1"/>
  <c r="C825" i="2" s="1"/>
  <c r="C826" i="2" s="1"/>
  <c r="C827" i="2" s="1"/>
  <c r="C828" i="2" s="1"/>
  <c r="C829" i="2" s="1"/>
  <c r="C830" i="2" s="1"/>
  <c r="C831" i="2" s="1"/>
  <c r="C832" i="2" s="1"/>
  <c r="C833" i="2" s="1"/>
  <c r="C834" i="2" s="1"/>
  <c r="C835" i="2" s="1"/>
  <c r="C836" i="2" s="1"/>
  <c r="C837" i="2" s="1"/>
  <c r="C838" i="2" s="1"/>
  <c r="C839" i="2" s="1"/>
  <c r="C840" i="2" s="1"/>
  <c r="C841" i="2" s="1"/>
  <c r="C842" i="2" s="1"/>
  <c r="C843" i="2" s="1"/>
  <c r="C844" i="2" s="1"/>
  <c r="C845" i="2" s="1"/>
  <c r="C846" i="2" s="1"/>
  <c r="C847" i="2" s="1"/>
  <c r="C848" i="2" s="1"/>
  <c r="C849" i="2" s="1"/>
  <c r="C850" i="2" s="1"/>
  <c r="C851" i="2" s="1"/>
  <c r="C852" i="2" s="1"/>
  <c r="C853" i="2" s="1"/>
  <c r="C854" i="2" s="1"/>
  <c r="C855" i="2" s="1"/>
  <c r="C856" i="2" s="1"/>
  <c r="C857" i="2" s="1"/>
  <c r="C858" i="2" s="1"/>
  <c r="C859" i="2" s="1"/>
  <c r="C860" i="2" s="1"/>
  <c r="C861" i="2" s="1"/>
  <c r="C862" i="2" s="1"/>
  <c r="C863" i="2" s="1"/>
  <c r="C864" i="2" s="1"/>
  <c r="C865" i="2" s="1"/>
  <c r="C866" i="2" s="1"/>
  <c r="C867" i="2" s="1"/>
  <c r="C868" i="2" s="1"/>
  <c r="C869" i="2" s="1"/>
  <c r="C870" i="2" s="1"/>
  <c r="C871" i="2" s="1"/>
  <c r="C872" i="2" s="1"/>
  <c r="C873" i="2" s="1"/>
  <c r="C874" i="2" s="1"/>
  <c r="C875" i="2" s="1"/>
  <c r="C876" i="2" s="1"/>
  <c r="C877" i="2" s="1"/>
  <c r="C878" i="2" s="1"/>
  <c r="C879" i="2" s="1"/>
  <c r="C880" i="2" s="1"/>
  <c r="C881" i="2" s="1"/>
  <c r="C882" i="2" s="1"/>
  <c r="C883" i="2" s="1"/>
  <c r="C884" i="2" s="1"/>
  <c r="C885" i="2" s="1"/>
  <c r="B5" i="2"/>
  <c r="D5" i="2"/>
  <c r="Q5" i="2" s="1"/>
  <c r="P5" i="2" l="1"/>
  <c r="O5" i="2" s="1"/>
  <c r="C886" i="2"/>
  <c r="C887" i="2" s="1"/>
  <c r="C888" i="2" s="1"/>
  <c r="C889" i="2" s="1"/>
  <c r="C890" i="2" s="1"/>
  <c r="C891" i="2" s="1"/>
  <c r="C892" i="2" s="1"/>
  <c r="C893" i="2" s="1"/>
  <c r="C894" i="2" s="1"/>
  <c r="C895" i="2" s="1"/>
  <c r="C896" i="2" s="1"/>
  <c r="C897" i="2" s="1"/>
  <c r="C898" i="2" s="1"/>
  <c r="C899" i="2" s="1"/>
  <c r="C900" i="2" s="1"/>
  <c r="C901" i="2" s="1"/>
  <c r="C902" i="2" s="1"/>
  <c r="C903" i="2" s="1"/>
  <c r="C904" i="2" s="1"/>
  <c r="C905" i="2" s="1"/>
  <c r="C906" i="2" s="1"/>
  <c r="C907" i="2" s="1"/>
  <c r="C908" i="2" s="1"/>
  <c r="C909" i="2" s="1"/>
  <c r="C910" i="2" s="1"/>
  <c r="C911" i="2" s="1"/>
  <c r="C912" i="2" s="1"/>
  <c r="C913" i="2" s="1"/>
  <c r="C914" i="2" s="1"/>
  <c r="C915" i="2" s="1"/>
  <c r="C916" i="2" s="1"/>
  <c r="C917" i="2" s="1"/>
  <c r="C918" i="2" s="1"/>
  <c r="C919" i="2" s="1"/>
  <c r="C920" i="2" s="1"/>
  <c r="C921" i="2" s="1"/>
  <c r="C922" i="2" s="1"/>
  <c r="C923" i="2" s="1"/>
  <c r="C924" i="2" s="1"/>
  <c r="C925" i="2" s="1"/>
  <c r="C926" i="2" s="1"/>
  <c r="C927" i="2" s="1"/>
  <c r="C928" i="2" s="1"/>
  <c r="C929" i="2" s="1"/>
  <c r="C930" i="2" s="1"/>
  <c r="C931" i="2" s="1"/>
  <c r="C932" i="2" s="1"/>
  <c r="C933" i="2" s="1"/>
  <c r="C934" i="2" s="1"/>
  <c r="C935" i="2" s="1"/>
  <c r="C936" i="2" s="1"/>
  <c r="C937" i="2" s="1"/>
  <c r="C938" i="2" s="1"/>
  <c r="C939" i="2" s="1"/>
  <c r="C940" i="2" s="1"/>
  <c r="C941" i="2" s="1"/>
  <c r="C942" i="2" s="1"/>
  <c r="C943" i="2" s="1"/>
  <c r="C944" i="2" s="1"/>
  <c r="C945" i="2" s="1"/>
  <c r="C946" i="2" s="1"/>
  <c r="C947" i="2" s="1"/>
  <c r="C948" i="2" s="1"/>
  <c r="C949" i="2" s="1"/>
  <c r="C950" i="2" s="1"/>
  <c r="C951" i="2" s="1"/>
  <c r="C952" i="2" s="1"/>
  <c r="C953" i="2" s="1"/>
  <c r="C954" i="2" s="1"/>
  <c r="C955" i="2" s="1"/>
  <c r="C956" i="2" s="1"/>
  <c r="C957" i="2" s="1"/>
  <c r="C958" i="2" s="1"/>
  <c r="C959" i="2" s="1"/>
  <c r="C960" i="2" s="1"/>
  <c r="C961" i="2" s="1"/>
  <c r="C962" i="2" s="1"/>
  <c r="C963" i="2" s="1"/>
  <c r="I3" i="2"/>
  <c r="B6" i="2"/>
  <c r="D6" i="2"/>
  <c r="Q6" i="2" s="1"/>
  <c r="P6" i="2" l="1"/>
  <c r="O6" i="2" s="1"/>
  <c r="V3" i="2"/>
  <c r="W3" i="2"/>
  <c r="I4" i="2"/>
  <c r="W4" i="2" s="1"/>
  <c r="Y3" i="2"/>
  <c r="Z3" i="2"/>
  <c r="B7" i="2"/>
  <c r="D7" i="2"/>
  <c r="Q7" i="2" s="1"/>
  <c r="P7" i="2" l="1"/>
  <c r="O7" i="2" s="1"/>
  <c r="Y4" i="2"/>
  <c r="V4" i="2"/>
  <c r="Z4" i="2"/>
  <c r="I5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D8" i="2"/>
  <c r="Q8" i="2" s="1"/>
  <c r="P8" i="2" l="1"/>
  <c r="O8" i="2" s="1"/>
  <c r="V5" i="2"/>
  <c r="W5" i="2"/>
  <c r="Y5" i="2"/>
  <c r="Z5" i="2"/>
  <c r="I6" i="2"/>
  <c r="D9" i="2"/>
  <c r="Q9" i="2" s="1"/>
  <c r="B19" i="2"/>
  <c r="P9" i="2" l="1"/>
  <c r="O9" i="2" s="1"/>
  <c r="V6" i="2"/>
  <c r="W6" i="2"/>
  <c r="Y6" i="2"/>
  <c r="Z6" i="2"/>
  <c r="I7" i="2"/>
  <c r="D10" i="2"/>
  <c r="Q10" i="2" s="1"/>
  <c r="B20" i="2"/>
  <c r="P10" i="2" l="1"/>
  <c r="O10" i="2" s="1"/>
  <c r="V7" i="2"/>
  <c r="W7" i="2"/>
  <c r="Y7" i="2"/>
  <c r="Z7" i="2"/>
  <c r="I8" i="2"/>
  <c r="W8" i="2" s="1"/>
  <c r="D11" i="2"/>
  <c r="Q11" i="2" s="1"/>
  <c r="B21" i="2"/>
  <c r="P11" i="2" l="1"/>
  <c r="O11" i="2" s="1"/>
  <c r="V8" i="2"/>
  <c r="Y8" i="2"/>
  <c r="Z8" i="2"/>
  <c r="I9" i="2"/>
  <c r="D12" i="2"/>
  <c r="Q12" i="2" s="1"/>
  <c r="B22" i="2"/>
  <c r="B23" i="2" s="1"/>
  <c r="B24" i="2" s="1"/>
  <c r="B25" i="2" s="1"/>
  <c r="B26" i="2" s="1"/>
  <c r="B27" i="2" s="1"/>
  <c r="B28" i="2" s="1"/>
  <c r="B29" i="2" s="1"/>
  <c r="P12" i="2" l="1"/>
  <c r="O12" i="2" s="1"/>
  <c r="V9" i="2"/>
  <c r="W9" i="2"/>
  <c r="Y9" i="2"/>
  <c r="Z9" i="2"/>
  <c r="I10" i="2"/>
  <c r="D13" i="2"/>
  <c r="Q13" i="2" s="1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I11" i="2"/>
  <c r="P13" i="2" l="1"/>
  <c r="O13" i="2" s="1"/>
  <c r="V11" i="2"/>
  <c r="W11" i="2"/>
  <c r="V10" i="2"/>
  <c r="W10" i="2"/>
  <c r="Y11" i="2"/>
  <c r="Z11" i="2"/>
  <c r="Y10" i="2"/>
  <c r="Z10" i="2"/>
  <c r="B54" i="2"/>
  <c r="D14" i="2"/>
  <c r="Q14" i="2" s="1"/>
  <c r="P14" i="2" l="1"/>
  <c r="O14" i="2" s="1"/>
  <c r="I12" i="2"/>
  <c r="B55" i="2"/>
  <c r="D15" i="2"/>
  <c r="Q15" i="2" s="1"/>
  <c r="P15" i="2" l="1"/>
  <c r="O15" i="2" s="1"/>
  <c r="V12" i="2"/>
  <c r="W12" i="2"/>
  <c r="Y12" i="2"/>
  <c r="Z12" i="2"/>
  <c r="I13" i="2"/>
  <c r="B56" i="2"/>
  <c r="D16" i="2"/>
  <c r="Q16" i="2" s="1"/>
  <c r="P16" i="2" l="1"/>
  <c r="O16" i="2" s="1"/>
  <c r="V13" i="2"/>
  <c r="W13" i="2"/>
  <c r="Y13" i="2"/>
  <c r="Z13" i="2"/>
  <c r="I14" i="2"/>
  <c r="B57" i="2"/>
  <c r="D17" i="2"/>
  <c r="Q17" i="2" s="1"/>
  <c r="P17" i="2" l="1"/>
  <c r="O17" i="2" s="1"/>
  <c r="V14" i="2"/>
  <c r="W14" i="2"/>
  <c r="Y14" i="2"/>
  <c r="Z14" i="2"/>
  <c r="B58" i="2"/>
  <c r="I15" i="2"/>
  <c r="D18" i="2"/>
  <c r="Q18" i="2" s="1"/>
  <c r="P18" i="2" l="1"/>
  <c r="O18" i="2" s="1"/>
  <c r="V15" i="2"/>
  <c r="W15" i="2"/>
  <c r="Y15" i="2"/>
  <c r="Z15" i="2"/>
  <c r="I16" i="2"/>
  <c r="B59" i="2"/>
  <c r="D19" i="2"/>
  <c r="Q19" i="2" s="1"/>
  <c r="P19" i="2" l="1"/>
  <c r="O19" i="2" s="1"/>
  <c r="V16" i="2"/>
  <c r="W16" i="2"/>
  <c r="Y16" i="2"/>
  <c r="Z16" i="2"/>
  <c r="B60" i="2"/>
  <c r="I17" i="2"/>
  <c r="D20" i="2"/>
  <c r="Q20" i="2" s="1"/>
  <c r="P20" i="2" l="1"/>
  <c r="O20" i="2" s="1"/>
  <c r="V17" i="2"/>
  <c r="W17" i="2"/>
  <c r="Y17" i="2"/>
  <c r="Z17" i="2"/>
  <c r="I18" i="2"/>
  <c r="B61" i="2"/>
  <c r="D21" i="2"/>
  <c r="Q21" i="2" s="1"/>
  <c r="P21" i="2" l="1"/>
  <c r="O21" i="2" s="1"/>
  <c r="V18" i="2"/>
  <c r="W18" i="2"/>
  <c r="Y18" i="2"/>
  <c r="Z18" i="2"/>
  <c r="B62" i="2"/>
  <c r="I19" i="2"/>
  <c r="D22" i="2"/>
  <c r="Q22" i="2" s="1"/>
  <c r="P22" i="2" l="1"/>
  <c r="O22" i="2" s="1"/>
  <c r="V19" i="2"/>
  <c r="W19" i="2"/>
  <c r="Y19" i="2"/>
  <c r="Z19" i="2"/>
  <c r="I20" i="2"/>
  <c r="B63" i="2"/>
  <c r="D23" i="2"/>
  <c r="Q23" i="2" s="1"/>
  <c r="P23" i="2" l="1"/>
  <c r="O23" i="2" s="1"/>
  <c r="V20" i="2"/>
  <c r="W20" i="2"/>
  <c r="Y20" i="2"/>
  <c r="Z20" i="2"/>
  <c r="B64" i="2"/>
  <c r="I21" i="2"/>
  <c r="D24" i="2"/>
  <c r="Q24" i="2" s="1"/>
  <c r="P24" i="2" l="1"/>
  <c r="O24" i="2" s="1"/>
  <c r="V21" i="2"/>
  <c r="W21" i="2"/>
  <c r="Y21" i="2"/>
  <c r="Z21" i="2"/>
  <c r="I22" i="2"/>
  <c r="B65" i="2"/>
  <c r="D25" i="2"/>
  <c r="Q25" i="2" s="1"/>
  <c r="P25" i="2" l="1"/>
  <c r="O25" i="2" s="1"/>
  <c r="V22" i="2"/>
  <c r="W22" i="2"/>
  <c r="Y22" i="2"/>
  <c r="Z22" i="2"/>
  <c r="B66" i="2"/>
  <c r="I23" i="2"/>
  <c r="W23" i="2" s="1"/>
  <c r="D26" i="2"/>
  <c r="Q26" i="2" s="1"/>
  <c r="P26" i="2" l="1"/>
  <c r="O26" i="2" s="1"/>
  <c r="V23" i="2"/>
  <c r="Y23" i="2"/>
  <c r="Z23" i="2"/>
  <c r="B67" i="2"/>
  <c r="I24" i="2"/>
  <c r="W24" i="2" s="1"/>
  <c r="D27" i="2"/>
  <c r="Q27" i="2" s="1"/>
  <c r="P27" i="2" l="1"/>
  <c r="O27" i="2" s="1"/>
  <c r="V24" i="2"/>
  <c r="Y24" i="2"/>
  <c r="Z24" i="2"/>
  <c r="B68" i="2"/>
  <c r="I25" i="2"/>
  <c r="D28" i="2"/>
  <c r="Q28" i="2" s="1"/>
  <c r="P28" i="2" l="1"/>
  <c r="O28" i="2" s="1"/>
  <c r="V25" i="2"/>
  <c r="W25" i="2"/>
  <c r="Y25" i="2"/>
  <c r="Z25" i="2"/>
  <c r="I26" i="2"/>
  <c r="W26" i="2" s="1"/>
  <c r="B69" i="2"/>
  <c r="D29" i="2"/>
  <c r="Q29" i="2" s="1"/>
  <c r="P29" i="2" l="1"/>
  <c r="O29" i="2" s="1"/>
  <c r="V26" i="2"/>
  <c r="Y26" i="2"/>
  <c r="Z26" i="2"/>
  <c r="B70" i="2"/>
  <c r="I27" i="2"/>
  <c r="D30" i="2"/>
  <c r="Q30" i="2" s="1"/>
  <c r="P30" i="2" l="1"/>
  <c r="O30" i="2" s="1"/>
  <c r="V27" i="2"/>
  <c r="W27" i="2"/>
  <c r="Y27" i="2"/>
  <c r="Z27" i="2"/>
  <c r="I28" i="2"/>
  <c r="B71" i="2"/>
  <c r="D31" i="2"/>
  <c r="Q31" i="2" s="1"/>
  <c r="P31" i="2" l="1"/>
  <c r="O31" i="2" s="1"/>
  <c r="V28" i="2"/>
  <c r="W28" i="2"/>
  <c r="Y28" i="2"/>
  <c r="Z28" i="2"/>
  <c r="I29" i="2"/>
  <c r="B72" i="2"/>
  <c r="D32" i="2"/>
  <c r="Q32" i="2" s="1"/>
  <c r="P32" i="2" l="1"/>
  <c r="O32" i="2" s="1"/>
  <c r="V29" i="2"/>
  <c r="W29" i="2"/>
  <c r="Y29" i="2"/>
  <c r="Z29" i="2"/>
  <c r="I30" i="2"/>
  <c r="B73" i="2"/>
  <c r="D33" i="2"/>
  <c r="Q33" i="2" s="1"/>
  <c r="P33" i="2" l="1"/>
  <c r="O33" i="2" s="1"/>
  <c r="V30" i="2"/>
  <c r="W30" i="2"/>
  <c r="Y30" i="2"/>
  <c r="Z30" i="2"/>
  <c r="I31" i="2"/>
  <c r="W31" i="2" s="1"/>
  <c r="B74" i="2"/>
  <c r="D34" i="2"/>
  <c r="Q34" i="2" s="1"/>
  <c r="P34" i="2" l="1"/>
  <c r="O34" i="2" s="1"/>
  <c r="V31" i="2"/>
  <c r="Y31" i="2"/>
  <c r="Z31" i="2"/>
  <c r="I32" i="2"/>
  <c r="B75" i="2"/>
  <c r="D35" i="2"/>
  <c r="Q35" i="2" s="1"/>
  <c r="P35" i="2" l="1"/>
  <c r="O35" i="2" s="1"/>
  <c r="V32" i="2"/>
  <c r="W32" i="2"/>
  <c r="I34" i="2"/>
  <c r="W34" i="2" s="1"/>
  <c r="Y32" i="2"/>
  <c r="Z32" i="2"/>
  <c r="B76" i="2"/>
  <c r="I33" i="2"/>
  <c r="W33" i="2" s="1"/>
  <c r="D36" i="2"/>
  <c r="Q36" i="2" s="1"/>
  <c r="P36" i="2" l="1"/>
  <c r="O36" i="2" s="1"/>
  <c r="V34" i="2"/>
  <c r="V33" i="2"/>
  <c r="Y34" i="2"/>
  <c r="Z34" i="2"/>
  <c r="Y33" i="2"/>
  <c r="Z33" i="2"/>
  <c r="B77" i="2"/>
  <c r="D37" i="2"/>
  <c r="Q37" i="2" s="1"/>
  <c r="P37" i="2" l="1"/>
  <c r="O37" i="2" s="1"/>
  <c r="I35" i="2"/>
  <c r="B78" i="2"/>
  <c r="D38" i="2"/>
  <c r="Q38" i="2" s="1"/>
  <c r="P38" i="2" l="1"/>
  <c r="O38" i="2" s="1"/>
  <c r="V35" i="2"/>
  <c r="W35" i="2"/>
  <c r="Y35" i="2"/>
  <c r="Z35" i="2"/>
  <c r="I36" i="2"/>
  <c r="W36" i="2" s="1"/>
  <c r="B79" i="2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D39" i="2"/>
  <c r="Q39" i="2" s="1"/>
  <c r="P39" i="2" l="1"/>
  <c r="O39" i="2" s="1"/>
  <c r="V36" i="2"/>
  <c r="Y36" i="2"/>
  <c r="Z36" i="2"/>
  <c r="B262" i="2"/>
  <c r="I37" i="2"/>
  <c r="W37" i="2" s="1"/>
  <c r="D40" i="2"/>
  <c r="Q40" i="2" s="1"/>
  <c r="P40" i="2" l="1"/>
  <c r="O40" i="2" s="1"/>
  <c r="V37" i="2"/>
  <c r="Y37" i="2"/>
  <c r="Z37" i="2"/>
  <c r="B263" i="2"/>
  <c r="I38" i="2"/>
  <c r="D41" i="2"/>
  <c r="Q41" i="2" s="1"/>
  <c r="P41" i="2" l="1"/>
  <c r="O41" i="2" s="1"/>
  <c r="V38" i="2"/>
  <c r="W38" i="2"/>
  <c r="Y38" i="2"/>
  <c r="Z38" i="2"/>
  <c r="B264" i="2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I39" i="2"/>
  <c r="W39" i="2" s="1"/>
  <c r="D42" i="2"/>
  <c r="Q42" i="2" s="1"/>
  <c r="P42" i="2" l="1"/>
  <c r="O42" i="2" s="1"/>
  <c r="V39" i="2"/>
  <c r="Y39" i="2"/>
  <c r="Z39" i="2"/>
  <c r="B288" i="2"/>
  <c r="I40" i="2"/>
  <c r="W40" i="2" s="1"/>
  <c r="D43" i="2"/>
  <c r="Q43" i="2" s="1"/>
  <c r="P43" i="2" l="1"/>
  <c r="O43" i="2" s="1"/>
  <c r="V40" i="2"/>
  <c r="Y40" i="2"/>
  <c r="Z40" i="2"/>
  <c r="B289" i="2"/>
  <c r="I41" i="2"/>
  <c r="W41" i="2" s="1"/>
  <c r="D44" i="2"/>
  <c r="Q44" i="2" s="1"/>
  <c r="P44" i="2" l="1"/>
  <c r="O44" i="2" s="1"/>
  <c r="V41" i="2"/>
  <c r="Y41" i="2"/>
  <c r="Z41" i="2"/>
  <c r="B290" i="2"/>
  <c r="I42" i="2"/>
  <c r="D45" i="2"/>
  <c r="Q45" i="2" s="1"/>
  <c r="P45" i="2" l="1"/>
  <c r="O45" i="2" s="1"/>
  <c r="V42" i="2"/>
  <c r="W42" i="2"/>
  <c r="Y42" i="2"/>
  <c r="Z42" i="2"/>
  <c r="B291" i="2"/>
  <c r="I43" i="2"/>
  <c r="D46" i="2"/>
  <c r="Q46" i="2" s="1"/>
  <c r="P46" i="2" l="1"/>
  <c r="O46" i="2" s="1"/>
  <c r="V43" i="2"/>
  <c r="W43" i="2"/>
  <c r="Y43" i="2"/>
  <c r="Z43" i="2"/>
  <c r="B292" i="2"/>
  <c r="I44" i="2"/>
  <c r="W44" i="2" s="1"/>
  <c r="D47" i="2"/>
  <c r="Q47" i="2" s="1"/>
  <c r="P47" i="2" l="1"/>
  <c r="O47" i="2" s="1"/>
  <c r="V44" i="2"/>
  <c r="Y44" i="2"/>
  <c r="Z44" i="2"/>
  <c r="B293" i="2"/>
  <c r="I45" i="2"/>
  <c r="W45" i="2" s="1"/>
  <c r="D48" i="2"/>
  <c r="Q48" i="2" s="1"/>
  <c r="P48" i="2" l="1"/>
  <c r="O48" i="2" s="1"/>
  <c r="V45" i="2"/>
  <c r="Y45" i="2"/>
  <c r="Z45" i="2"/>
  <c r="B294" i="2"/>
  <c r="I46" i="2"/>
  <c r="W46" i="2" s="1"/>
  <c r="D49" i="2"/>
  <c r="Q49" i="2" s="1"/>
  <c r="P49" i="2" l="1"/>
  <c r="O49" i="2" s="1"/>
  <c r="V46" i="2"/>
  <c r="Y46" i="2"/>
  <c r="Z46" i="2"/>
  <c r="B295" i="2"/>
  <c r="I47" i="2"/>
  <c r="D50" i="2"/>
  <c r="Q50" i="2" s="1"/>
  <c r="P50" i="2" l="1"/>
  <c r="O50" i="2" s="1"/>
  <c r="V47" i="2"/>
  <c r="W47" i="2"/>
  <c r="Y47" i="2"/>
  <c r="Z47" i="2"/>
  <c r="B296" i="2"/>
  <c r="I48" i="2"/>
  <c r="W48" i="2" s="1"/>
  <c r="D51" i="2"/>
  <c r="Q51" i="2" s="1"/>
  <c r="P51" i="2" l="1"/>
  <c r="O51" i="2" s="1"/>
  <c r="V48" i="2"/>
  <c r="Y48" i="2"/>
  <c r="Z48" i="2"/>
  <c r="B297" i="2"/>
  <c r="I49" i="2"/>
  <c r="W49" i="2" s="1"/>
  <c r="D52" i="2"/>
  <c r="Q52" i="2" s="1"/>
  <c r="P52" i="2" l="1"/>
  <c r="O52" i="2" s="1"/>
  <c r="V49" i="2"/>
  <c r="Y49" i="2"/>
  <c r="Z49" i="2"/>
  <c r="B298" i="2"/>
  <c r="I50" i="2"/>
  <c r="W50" i="2" s="1"/>
  <c r="D53" i="2"/>
  <c r="P53" i="2" l="1"/>
  <c r="O53" i="2" s="1"/>
  <c r="Q53" i="2"/>
  <c r="D54" i="2"/>
  <c r="Q54" i="2" s="1"/>
  <c r="V50" i="2"/>
  <c r="Y50" i="2"/>
  <c r="Z50" i="2"/>
  <c r="B299" i="2"/>
  <c r="I51" i="2"/>
  <c r="W51" i="2" s="1"/>
  <c r="D55" i="2" l="1"/>
  <c r="Q55" i="2" s="1"/>
  <c r="P54" i="2"/>
  <c r="O54" i="2" s="1"/>
  <c r="I54" i="2" s="1"/>
  <c r="V51" i="2"/>
  <c r="Y51" i="2"/>
  <c r="Z51" i="2"/>
  <c r="B300" i="2"/>
  <c r="I52" i="2"/>
  <c r="W52" i="2" s="1"/>
  <c r="D56" i="2"/>
  <c r="Q56" i="2" s="1"/>
  <c r="P55" i="2" l="1"/>
  <c r="O55" i="2" s="1"/>
  <c r="I55" i="2" s="1"/>
  <c r="P56" i="2"/>
  <c r="O56" i="2" s="1"/>
  <c r="V54" i="2"/>
  <c r="W54" i="2"/>
  <c r="V52" i="2"/>
  <c r="Y54" i="2"/>
  <c r="Z54" i="2"/>
  <c r="Y52" i="2"/>
  <c r="Z52" i="2"/>
  <c r="B301" i="2"/>
  <c r="I53" i="2"/>
  <c r="W53" i="2" s="1"/>
  <c r="D57" i="2"/>
  <c r="Q57" i="2" s="1"/>
  <c r="P57" i="2" l="1"/>
  <c r="O57" i="2" s="1"/>
  <c r="V55" i="2"/>
  <c r="W55" i="2"/>
  <c r="V53" i="2"/>
  <c r="Y55" i="2"/>
  <c r="Z55" i="2"/>
  <c r="Y53" i="2"/>
  <c r="Z53" i="2"/>
  <c r="B302" i="2"/>
  <c r="D58" i="2"/>
  <c r="Q58" i="2" s="1"/>
  <c r="I56" i="2"/>
  <c r="P58" i="2" l="1"/>
  <c r="O58" i="2" s="1"/>
  <c r="V56" i="2"/>
  <c r="W56" i="2"/>
  <c r="Y56" i="2"/>
  <c r="Z56" i="2"/>
  <c r="B303" i="2"/>
  <c r="D59" i="2"/>
  <c r="Q59" i="2" s="1"/>
  <c r="I57" i="2"/>
  <c r="P59" i="2" l="1"/>
  <c r="O59" i="2" s="1"/>
  <c r="V57" i="2"/>
  <c r="W57" i="2"/>
  <c r="Y57" i="2"/>
  <c r="Z57" i="2"/>
  <c r="B304" i="2"/>
  <c r="D60" i="2"/>
  <c r="Q60" i="2" s="1"/>
  <c r="I58" i="2"/>
  <c r="P60" i="2" l="1"/>
  <c r="O60" i="2" s="1"/>
  <c r="V58" i="2"/>
  <c r="W58" i="2"/>
  <c r="Y58" i="2"/>
  <c r="Z58" i="2"/>
  <c r="B305" i="2"/>
  <c r="D61" i="2"/>
  <c r="Q61" i="2" s="1"/>
  <c r="I59" i="2"/>
  <c r="P61" i="2" l="1"/>
  <c r="O61" i="2" s="1"/>
  <c r="V59" i="2"/>
  <c r="W59" i="2"/>
  <c r="Y59" i="2"/>
  <c r="Z59" i="2"/>
  <c r="B306" i="2"/>
  <c r="I60" i="2"/>
  <c r="D62" i="2"/>
  <c r="Q62" i="2" s="1"/>
  <c r="P62" i="2" l="1"/>
  <c r="O62" i="2" s="1"/>
  <c r="V60" i="2"/>
  <c r="W60" i="2"/>
  <c r="Y60" i="2"/>
  <c r="Z60" i="2"/>
  <c r="B307" i="2"/>
  <c r="D63" i="2"/>
  <c r="Q63" i="2" s="1"/>
  <c r="I61" i="2"/>
  <c r="P63" i="2" l="1"/>
  <c r="O63" i="2" s="1"/>
  <c r="V61" i="2"/>
  <c r="W61" i="2"/>
  <c r="Y61" i="2"/>
  <c r="Z61" i="2"/>
  <c r="B308" i="2"/>
  <c r="D64" i="2"/>
  <c r="Q64" i="2" s="1"/>
  <c r="I62" i="2"/>
  <c r="P64" i="2" l="1"/>
  <c r="O64" i="2" s="1"/>
  <c r="V62" i="2"/>
  <c r="W62" i="2"/>
  <c r="Y62" i="2"/>
  <c r="Z62" i="2"/>
  <c r="B309" i="2"/>
  <c r="D65" i="2"/>
  <c r="Q65" i="2" s="1"/>
  <c r="I63" i="2"/>
  <c r="P65" i="2" l="1"/>
  <c r="O65" i="2" s="1"/>
  <c r="V63" i="2"/>
  <c r="W63" i="2"/>
  <c r="Y63" i="2"/>
  <c r="Z63" i="2"/>
  <c r="B310" i="2"/>
  <c r="D66" i="2"/>
  <c r="Q66" i="2" s="1"/>
  <c r="I64" i="2"/>
  <c r="P66" i="2" l="1"/>
  <c r="O66" i="2" s="1"/>
  <c r="V64" i="2"/>
  <c r="W64" i="2"/>
  <c r="Y64" i="2"/>
  <c r="Z64" i="2"/>
  <c r="B311" i="2"/>
  <c r="D67" i="2"/>
  <c r="Q67" i="2" s="1"/>
  <c r="I65" i="2"/>
  <c r="P67" i="2" l="1"/>
  <c r="O67" i="2" s="1"/>
  <c r="V65" i="2"/>
  <c r="W65" i="2"/>
  <c r="Y65" i="2"/>
  <c r="Z65" i="2"/>
  <c r="B312" i="2"/>
  <c r="D68" i="2"/>
  <c r="Q68" i="2" s="1"/>
  <c r="I66" i="2"/>
  <c r="P68" i="2" l="1"/>
  <c r="O68" i="2" s="1"/>
  <c r="V66" i="2"/>
  <c r="W66" i="2"/>
  <c r="Y66" i="2"/>
  <c r="Z66" i="2"/>
  <c r="B313" i="2"/>
  <c r="D69" i="2"/>
  <c r="Q69" i="2" s="1"/>
  <c r="I67" i="2"/>
  <c r="P69" i="2" l="1"/>
  <c r="O69" i="2" s="1"/>
  <c r="V67" i="2"/>
  <c r="W67" i="2"/>
  <c r="Y67" i="2"/>
  <c r="Z67" i="2"/>
  <c r="B314" i="2"/>
  <c r="D70" i="2"/>
  <c r="Q70" i="2" s="1"/>
  <c r="I68" i="2"/>
  <c r="P70" i="2" l="1"/>
  <c r="O70" i="2" s="1"/>
  <c r="V68" i="2"/>
  <c r="W68" i="2"/>
  <c r="Y68" i="2"/>
  <c r="Z68" i="2"/>
  <c r="B315" i="2"/>
  <c r="D71" i="2"/>
  <c r="Q71" i="2" s="1"/>
  <c r="I69" i="2"/>
  <c r="P71" i="2" l="1"/>
  <c r="O71" i="2" s="1"/>
  <c r="V69" i="2"/>
  <c r="W69" i="2"/>
  <c r="Y69" i="2"/>
  <c r="Z69" i="2"/>
  <c r="B316" i="2"/>
  <c r="I70" i="2"/>
  <c r="D72" i="2"/>
  <c r="Q72" i="2" s="1"/>
  <c r="P72" i="2" l="1"/>
  <c r="O72" i="2" s="1"/>
  <c r="V70" i="2"/>
  <c r="W70" i="2"/>
  <c r="Y70" i="2"/>
  <c r="Z70" i="2"/>
  <c r="B317" i="2"/>
  <c r="B318" i="2" s="1"/>
  <c r="I71" i="2"/>
  <c r="D73" i="2"/>
  <c r="Q73" i="2" s="1"/>
  <c r="P73" i="2" l="1"/>
  <c r="O73" i="2" s="1"/>
  <c r="V71" i="2"/>
  <c r="W71" i="2"/>
  <c r="Y71" i="2"/>
  <c r="Z71" i="2"/>
  <c r="B319" i="2"/>
  <c r="D74" i="2"/>
  <c r="Q74" i="2" s="1"/>
  <c r="I72" i="2"/>
  <c r="P74" i="2" l="1"/>
  <c r="O74" i="2" s="1"/>
  <c r="V72" i="2"/>
  <c r="W72" i="2"/>
  <c r="Y72" i="2"/>
  <c r="Z72" i="2"/>
  <c r="B320" i="2"/>
  <c r="D75" i="2"/>
  <c r="Q75" i="2" s="1"/>
  <c r="I73" i="2"/>
  <c r="P75" i="2" l="1"/>
  <c r="O75" i="2" s="1"/>
  <c r="V73" i="2"/>
  <c r="W73" i="2"/>
  <c r="Y73" i="2"/>
  <c r="Z73" i="2"/>
  <c r="B321" i="2"/>
  <c r="D76" i="2"/>
  <c r="Q76" i="2" s="1"/>
  <c r="I74" i="2"/>
  <c r="P76" i="2" l="1"/>
  <c r="O76" i="2" s="1"/>
  <c r="V74" i="2"/>
  <c r="W74" i="2"/>
  <c r="Y74" i="2"/>
  <c r="Z74" i="2"/>
  <c r="B322" i="2"/>
  <c r="D77" i="2"/>
  <c r="Q77" i="2" s="1"/>
  <c r="I75" i="2"/>
  <c r="P77" i="2" l="1"/>
  <c r="O77" i="2" s="1"/>
  <c r="V75" i="2"/>
  <c r="W75" i="2"/>
  <c r="Y75" i="2"/>
  <c r="Z75" i="2"/>
  <c r="B323" i="2"/>
  <c r="D78" i="2"/>
  <c r="Q78" i="2" s="1"/>
  <c r="I76" i="2"/>
  <c r="P78" i="2" l="1"/>
  <c r="O78" i="2" s="1"/>
  <c r="V76" i="2"/>
  <c r="W76" i="2"/>
  <c r="Y76" i="2"/>
  <c r="Z76" i="2"/>
  <c r="B324" i="2"/>
  <c r="D79" i="2"/>
  <c r="Q79" i="2" s="1"/>
  <c r="I77" i="2"/>
  <c r="P79" i="2" l="1"/>
  <c r="O79" i="2" s="1"/>
  <c r="V77" i="2"/>
  <c r="W77" i="2"/>
  <c r="Y77" i="2"/>
  <c r="Z77" i="2"/>
  <c r="B325" i="2"/>
  <c r="I78" i="2"/>
  <c r="V78" i="2" l="1"/>
  <c r="W78" i="2"/>
  <c r="Y78" i="2"/>
  <c r="Z78" i="2"/>
  <c r="B326" i="2"/>
  <c r="I79" i="2"/>
  <c r="D80" i="2"/>
  <c r="Q80" i="2" s="1"/>
  <c r="P80" i="2" l="1"/>
  <c r="O80" i="2" s="1"/>
  <c r="V79" i="2"/>
  <c r="W79" i="2"/>
  <c r="Y79" i="2"/>
  <c r="Z79" i="2"/>
  <c r="B327" i="2"/>
  <c r="D81" i="2"/>
  <c r="Q81" i="2" s="1"/>
  <c r="P81" i="2" l="1"/>
  <c r="O81" i="2" s="1"/>
  <c r="B328" i="2"/>
  <c r="D82" i="2"/>
  <c r="Q82" i="2" s="1"/>
  <c r="P82" i="2" l="1"/>
  <c r="O82" i="2" s="1"/>
  <c r="B329" i="2"/>
  <c r="I80" i="2"/>
  <c r="D83" i="2"/>
  <c r="Q83" i="2" s="1"/>
  <c r="P83" i="2" l="1"/>
  <c r="O83" i="2" s="1"/>
  <c r="V80" i="2"/>
  <c r="W80" i="2"/>
  <c r="Y80" i="2"/>
  <c r="Z80" i="2"/>
  <c r="B330" i="2"/>
  <c r="I81" i="2"/>
  <c r="W81" i="2" s="1"/>
  <c r="D84" i="2"/>
  <c r="Q84" i="2" s="1"/>
  <c r="P84" i="2" l="1"/>
  <c r="O84" i="2" s="1"/>
  <c r="V81" i="2"/>
  <c r="Y81" i="2"/>
  <c r="Z81" i="2"/>
  <c r="B331" i="2"/>
  <c r="I82" i="2"/>
  <c r="D85" i="2"/>
  <c r="Q85" i="2" s="1"/>
  <c r="P85" i="2" l="1"/>
  <c r="O85" i="2" s="1"/>
  <c r="V82" i="2"/>
  <c r="W82" i="2"/>
  <c r="Y82" i="2"/>
  <c r="Z82" i="2"/>
  <c r="B332" i="2"/>
  <c r="I83" i="2"/>
  <c r="I84" i="2"/>
  <c r="D86" i="2"/>
  <c r="Q86" i="2" s="1"/>
  <c r="P86" i="2" l="1"/>
  <c r="O86" i="2" s="1"/>
  <c r="V84" i="2"/>
  <c r="W84" i="2"/>
  <c r="V83" i="2"/>
  <c r="W83" i="2"/>
  <c r="Y84" i="2"/>
  <c r="Z84" i="2"/>
  <c r="Y83" i="2"/>
  <c r="Z83" i="2"/>
  <c r="B333" i="2"/>
  <c r="D87" i="2"/>
  <c r="Q87" i="2" s="1"/>
  <c r="P87" i="2" l="1"/>
  <c r="O87" i="2" s="1"/>
  <c r="B334" i="2"/>
  <c r="I85" i="2"/>
  <c r="D88" i="2"/>
  <c r="Q88" i="2" s="1"/>
  <c r="P88" i="2" l="1"/>
  <c r="O88" i="2" s="1"/>
  <c r="V85" i="2"/>
  <c r="W85" i="2"/>
  <c r="Y85" i="2"/>
  <c r="Z85" i="2"/>
  <c r="B335" i="2"/>
  <c r="I86" i="2"/>
  <c r="D89" i="2"/>
  <c r="Q89" i="2" s="1"/>
  <c r="P89" i="2" l="1"/>
  <c r="O89" i="2" s="1"/>
  <c r="V86" i="2"/>
  <c r="W86" i="2"/>
  <c r="Y86" i="2"/>
  <c r="Z86" i="2"/>
  <c r="B336" i="2"/>
  <c r="I87" i="2"/>
  <c r="D90" i="2"/>
  <c r="Q90" i="2" s="1"/>
  <c r="P90" i="2" l="1"/>
  <c r="O90" i="2" s="1"/>
  <c r="V87" i="2"/>
  <c r="W87" i="2"/>
  <c r="Y87" i="2"/>
  <c r="Z87" i="2"/>
  <c r="B337" i="2"/>
  <c r="I88" i="2"/>
  <c r="D91" i="2"/>
  <c r="Q91" i="2" s="1"/>
  <c r="P91" i="2" l="1"/>
  <c r="O91" i="2" s="1"/>
  <c r="V88" i="2"/>
  <c r="W88" i="2"/>
  <c r="Y88" i="2"/>
  <c r="Z88" i="2"/>
  <c r="B338" i="2"/>
  <c r="I89" i="2"/>
  <c r="D92" i="2"/>
  <c r="Q92" i="2" s="1"/>
  <c r="P92" i="2" l="1"/>
  <c r="O92" i="2" s="1"/>
  <c r="V89" i="2"/>
  <c r="W89" i="2"/>
  <c r="Y89" i="2"/>
  <c r="Z89" i="2"/>
  <c r="B339" i="2"/>
  <c r="I90" i="2"/>
  <c r="D93" i="2"/>
  <c r="Q93" i="2" s="1"/>
  <c r="P93" i="2" l="1"/>
  <c r="O93" i="2" s="1"/>
  <c r="V90" i="2"/>
  <c r="W90" i="2"/>
  <c r="Y90" i="2"/>
  <c r="Z90" i="2"/>
  <c r="B340" i="2"/>
  <c r="I91" i="2"/>
  <c r="D94" i="2"/>
  <c r="Q94" i="2" s="1"/>
  <c r="P94" i="2" l="1"/>
  <c r="O94" i="2" s="1"/>
  <c r="V91" i="2"/>
  <c r="W91" i="2"/>
  <c r="Y91" i="2"/>
  <c r="Z91" i="2"/>
  <c r="B341" i="2"/>
  <c r="I92" i="2"/>
  <c r="D95" i="2"/>
  <c r="Q95" i="2" s="1"/>
  <c r="P95" i="2" l="1"/>
  <c r="O95" i="2" s="1"/>
  <c r="V92" i="2"/>
  <c r="W92" i="2"/>
  <c r="Y92" i="2"/>
  <c r="Z92" i="2"/>
  <c r="B342" i="2"/>
  <c r="I93" i="2"/>
  <c r="W93" i="2" s="1"/>
  <c r="D96" i="2"/>
  <c r="Q96" i="2" s="1"/>
  <c r="P96" i="2" l="1"/>
  <c r="O96" i="2" s="1"/>
  <c r="V93" i="2"/>
  <c r="Y93" i="2"/>
  <c r="Z93" i="2"/>
  <c r="B343" i="2"/>
  <c r="I94" i="2"/>
  <c r="D97" i="2"/>
  <c r="Q97" i="2" s="1"/>
  <c r="P97" i="2" l="1"/>
  <c r="O97" i="2" s="1"/>
  <c r="V94" i="2"/>
  <c r="W94" i="2"/>
  <c r="Y94" i="2"/>
  <c r="Z94" i="2"/>
  <c r="B344" i="2"/>
  <c r="I95" i="2"/>
  <c r="W95" i="2" s="1"/>
  <c r="I96" i="2"/>
  <c r="D98" i="2"/>
  <c r="Q98" i="2" s="1"/>
  <c r="P98" i="2" l="1"/>
  <c r="O98" i="2" s="1"/>
  <c r="V96" i="2"/>
  <c r="W96" i="2"/>
  <c r="V95" i="2"/>
  <c r="Y95" i="2"/>
  <c r="Z95" i="2"/>
  <c r="Y96" i="2"/>
  <c r="Z96" i="2"/>
  <c r="B345" i="2"/>
  <c r="D99" i="2"/>
  <c r="Q99" i="2" s="1"/>
  <c r="P99" i="2" l="1"/>
  <c r="O99" i="2" s="1"/>
  <c r="B346" i="2"/>
  <c r="I97" i="2"/>
  <c r="D100" i="2"/>
  <c r="Q100" i="2" s="1"/>
  <c r="P100" i="2" l="1"/>
  <c r="O100" i="2" s="1"/>
  <c r="V97" i="2"/>
  <c r="W97" i="2"/>
  <c r="Y97" i="2"/>
  <c r="Z97" i="2"/>
  <c r="B347" i="2"/>
  <c r="I98" i="2"/>
  <c r="D101" i="2"/>
  <c r="Q101" i="2" s="1"/>
  <c r="P101" i="2" l="1"/>
  <c r="O101" i="2" s="1"/>
  <c r="V98" i="2"/>
  <c r="W98" i="2"/>
  <c r="Y98" i="2"/>
  <c r="Z98" i="2"/>
  <c r="B348" i="2"/>
  <c r="I99" i="2"/>
  <c r="W99" i="2" s="1"/>
  <c r="D102" i="2"/>
  <c r="Q102" i="2" s="1"/>
  <c r="P102" i="2" l="1"/>
  <c r="O102" i="2" s="1"/>
  <c r="V99" i="2"/>
  <c r="Y99" i="2"/>
  <c r="Z99" i="2"/>
  <c r="B349" i="2"/>
  <c r="I100" i="2"/>
  <c r="D103" i="2"/>
  <c r="Q103" i="2" s="1"/>
  <c r="P103" i="2" l="1"/>
  <c r="O103" i="2" s="1"/>
  <c r="V100" i="2"/>
  <c r="W100" i="2"/>
  <c r="Y100" i="2"/>
  <c r="Z100" i="2"/>
  <c r="B350" i="2"/>
  <c r="I101" i="2"/>
  <c r="D104" i="2"/>
  <c r="Q104" i="2" s="1"/>
  <c r="P104" i="2" l="1"/>
  <c r="O104" i="2" s="1"/>
  <c r="V101" i="2"/>
  <c r="W101" i="2"/>
  <c r="Y101" i="2"/>
  <c r="Z101" i="2"/>
  <c r="B351" i="2"/>
  <c r="I102" i="2"/>
  <c r="W102" i="2" s="1"/>
  <c r="D105" i="2"/>
  <c r="Q105" i="2" s="1"/>
  <c r="P105" i="2" l="1"/>
  <c r="O105" i="2" s="1"/>
  <c r="V102" i="2"/>
  <c r="Y102" i="2"/>
  <c r="Z102" i="2"/>
  <c r="B352" i="2"/>
  <c r="I103" i="2"/>
  <c r="W103" i="2" s="1"/>
  <c r="D106" i="2"/>
  <c r="Q106" i="2" s="1"/>
  <c r="P106" i="2" l="1"/>
  <c r="O106" i="2" s="1"/>
  <c r="V103" i="2"/>
  <c r="Y103" i="2"/>
  <c r="Z103" i="2"/>
  <c r="B353" i="2"/>
  <c r="I104" i="2"/>
  <c r="W104" i="2" s="1"/>
  <c r="D107" i="2"/>
  <c r="Q107" i="2" s="1"/>
  <c r="P107" i="2" l="1"/>
  <c r="O107" i="2" s="1"/>
  <c r="V104" i="2"/>
  <c r="Y104" i="2"/>
  <c r="Z104" i="2"/>
  <c r="B354" i="2"/>
  <c r="I105" i="2"/>
  <c r="D108" i="2"/>
  <c r="Q108" i="2" s="1"/>
  <c r="P108" i="2" l="1"/>
  <c r="O108" i="2" s="1"/>
  <c r="V105" i="2"/>
  <c r="W105" i="2"/>
  <c r="Y105" i="2"/>
  <c r="Z105" i="2"/>
  <c r="B355" i="2"/>
  <c r="I106" i="2"/>
  <c r="W106" i="2" s="1"/>
  <c r="D109" i="2"/>
  <c r="Q109" i="2" s="1"/>
  <c r="P109" i="2" l="1"/>
  <c r="O109" i="2" s="1"/>
  <c r="V106" i="2"/>
  <c r="Y106" i="2"/>
  <c r="Z106" i="2"/>
  <c r="B356" i="2"/>
  <c r="I107" i="2"/>
  <c r="D110" i="2"/>
  <c r="Q110" i="2" s="1"/>
  <c r="P110" i="2" l="1"/>
  <c r="O110" i="2" s="1"/>
  <c r="V107" i="2"/>
  <c r="W107" i="2"/>
  <c r="Y107" i="2"/>
  <c r="Z107" i="2"/>
  <c r="B357" i="2"/>
  <c r="I108" i="2"/>
  <c r="D111" i="2"/>
  <c r="Q111" i="2" s="1"/>
  <c r="P111" i="2" l="1"/>
  <c r="O111" i="2" s="1"/>
  <c r="V108" i="2"/>
  <c r="W108" i="2"/>
  <c r="Y108" i="2"/>
  <c r="Z108" i="2"/>
  <c r="B358" i="2"/>
  <c r="I109" i="2"/>
  <c r="W109" i="2" s="1"/>
  <c r="D112" i="2"/>
  <c r="Q112" i="2" s="1"/>
  <c r="P112" i="2" l="1"/>
  <c r="O112" i="2" s="1"/>
  <c r="V109" i="2"/>
  <c r="Y109" i="2"/>
  <c r="Z109" i="2"/>
  <c r="B359" i="2"/>
  <c r="I110" i="2"/>
  <c r="D113" i="2"/>
  <c r="Q113" i="2" s="1"/>
  <c r="P113" i="2" l="1"/>
  <c r="O113" i="2" s="1"/>
  <c r="V110" i="2"/>
  <c r="W110" i="2"/>
  <c r="Y110" i="2"/>
  <c r="Z110" i="2"/>
  <c r="B360" i="2"/>
  <c r="I111" i="2"/>
  <c r="D114" i="2"/>
  <c r="Q114" i="2" s="1"/>
  <c r="P114" i="2" l="1"/>
  <c r="O114" i="2" s="1"/>
  <c r="V111" i="2"/>
  <c r="W111" i="2"/>
  <c r="Y111" i="2"/>
  <c r="Z111" i="2"/>
  <c r="B361" i="2"/>
  <c r="I112" i="2"/>
  <c r="D115" i="2"/>
  <c r="Q115" i="2" s="1"/>
  <c r="P115" i="2" l="1"/>
  <c r="O115" i="2" s="1"/>
  <c r="V112" i="2"/>
  <c r="W112" i="2"/>
  <c r="Y112" i="2"/>
  <c r="Z112" i="2"/>
  <c r="B362" i="2"/>
  <c r="I113" i="2"/>
  <c r="W113" i="2" s="1"/>
  <c r="D116" i="2"/>
  <c r="Q116" i="2" s="1"/>
  <c r="P116" i="2" l="1"/>
  <c r="O116" i="2" s="1"/>
  <c r="V113" i="2"/>
  <c r="Y113" i="2"/>
  <c r="Z113" i="2"/>
  <c r="B363" i="2"/>
  <c r="I114" i="2"/>
  <c r="D117" i="2"/>
  <c r="Q117" i="2" s="1"/>
  <c r="P117" i="2" l="1"/>
  <c r="O117" i="2" s="1"/>
  <c r="V114" i="2"/>
  <c r="W114" i="2"/>
  <c r="Y114" i="2"/>
  <c r="Z114" i="2"/>
  <c r="B364" i="2"/>
  <c r="I115" i="2"/>
  <c r="D118" i="2"/>
  <c r="Q118" i="2" s="1"/>
  <c r="P118" i="2" l="1"/>
  <c r="O118" i="2" s="1"/>
  <c r="V115" i="2"/>
  <c r="W115" i="2"/>
  <c r="Y115" i="2"/>
  <c r="Z115" i="2"/>
  <c r="B365" i="2"/>
  <c r="I116" i="2"/>
  <c r="D119" i="2"/>
  <c r="Q119" i="2" s="1"/>
  <c r="P119" i="2" l="1"/>
  <c r="O119" i="2" s="1"/>
  <c r="V116" i="2"/>
  <c r="W116" i="2"/>
  <c r="Y116" i="2"/>
  <c r="Z116" i="2"/>
  <c r="B366" i="2"/>
  <c r="I117" i="2"/>
  <c r="D120" i="2"/>
  <c r="Q120" i="2" s="1"/>
  <c r="P120" i="2" l="1"/>
  <c r="O120" i="2" s="1"/>
  <c r="V117" i="2"/>
  <c r="W117" i="2"/>
  <c r="Y117" i="2"/>
  <c r="Z117" i="2"/>
  <c r="B367" i="2"/>
  <c r="I118" i="2"/>
  <c r="W118" i="2" s="1"/>
  <c r="D121" i="2"/>
  <c r="Q121" i="2" s="1"/>
  <c r="P121" i="2" l="1"/>
  <c r="O121" i="2" s="1"/>
  <c r="V118" i="2"/>
  <c r="Y118" i="2"/>
  <c r="Z118" i="2"/>
  <c r="B368" i="2"/>
  <c r="I119" i="2"/>
  <c r="I120" i="2"/>
  <c r="D122" i="2"/>
  <c r="Q122" i="2" s="1"/>
  <c r="P122" i="2" l="1"/>
  <c r="O122" i="2" s="1"/>
  <c r="V119" i="2"/>
  <c r="W119" i="2"/>
  <c r="V120" i="2"/>
  <c r="W120" i="2"/>
  <c r="Y120" i="2"/>
  <c r="Z120" i="2"/>
  <c r="Y119" i="2"/>
  <c r="Z119" i="2"/>
  <c r="B369" i="2"/>
  <c r="D123" i="2"/>
  <c r="Q123" i="2" s="1"/>
  <c r="P123" i="2" l="1"/>
  <c r="O123" i="2" s="1"/>
  <c r="B370" i="2"/>
  <c r="I121" i="2"/>
  <c r="W121" i="2" s="1"/>
  <c r="D124" i="2"/>
  <c r="Q124" i="2" s="1"/>
  <c r="P124" i="2" l="1"/>
  <c r="O124" i="2" s="1"/>
  <c r="V121" i="2"/>
  <c r="Y121" i="2"/>
  <c r="Z121" i="2"/>
  <c r="B371" i="2"/>
  <c r="I122" i="2"/>
  <c r="W122" i="2" s="1"/>
  <c r="D125" i="2"/>
  <c r="Q125" i="2" s="1"/>
  <c r="P125" i="2" l="1"/>
  <c r="O125" i="2" s="1"/>
  <c r="V122" i="2"/>
  <c r="Y122" i="2"/>
  <c r="Z122" i="2"/>
  <c r="B372" i="2"/>
  <c r="I123" i="2"/>
  <c r="D126" i="2"/>
  <c r="Q126" i="2" s="1"/>
  <c r="P126" i="2" l="1"/>
  <c r="O126" i="2" s="1"/>
  <c r="V123" i="2"/>
  <c r="W123" i="2"/>
  <c r="Y123" i="2"/>
  <c r="Z123" i="2"/>
  <c r="B373" i="2"/>
  <c r="I124" i="2"/>
  <c r="W124" i="2" s="1"/>
  <c r="D127" i="2"/>
  <c r="Q127" i="2" s="1"/>
  <c r="P127" i="2" l="1"/>
  <c r="O127" i="2" s="1"/>
  <c r="V124" i="2"/>
  <c r="Y124" i="2"/>
  <c r="Z124" i="2"/>
  <c r="B374" i="2"/>
  <c r="I125" i="2"/>
  <c r="W125" i="2" s="1"/>
  <c r="I126" i="2"/>
  <c r="D128" i="2"/>
  <c r="Q128" i="2" s="1"/>
  <c r="P128" i="2" l="1"/>
  <c r="O128" i="2" s="1"/>
  <c r="V126" i="2"/>
  <c r="W126" i="2"/>
  <c r="V125" i="2"/>
  <c r="Y125" i="2"/>
  <c r="Z125" i="2"/>
  <c r="Y126" i="2"/>
  <c r="Z126" i="2"/>
  <c r="B375" i="2"/>
  <c r="D129" i="2"/>
  <c r="Q129" i="2" s="1"/>
  <c r="P129" i="2" l="1"/>
  <c r="O129" i="2" s="1"/>
  <c r="B376" i="2"/>
  <c r="I127" i="2"/>
  <c r="W127" i="2" s="1"/>
  <c r="D130" i="2"/>
  <c r="Q130" i="2" s="1"/>
  <c r="P130" i="2" l="1"/>
  <c r="O130" i="2" s="1"/>
  <c r="V127" i="2"/>
  <c r="Y127" i="2"/>
  <c r="Z127" i="2"/>
  <c r="B377" i="2"/>
  <c r="I128" i="2"/>
  <c r="W128" i="2" s="1"/>
  <c r="D131" i="2"/>
  <c r="Q131" i="2" s="1"/>
  <c r="P131" i="2" l="1"/>
  <c r="O131" i="2" s="1"/>
  <c r="V128" i="2"/>
  <c r="Y128" i="2"/>
  <c r="Z128" i="2"/>
  <c r="B378" i="2"/>
  <c r="I129" i="2"/>
  <c r="D132" i="2"/>
  <c r="Q132" i="2" s="1"/>
  <c r="P132" i="2" l="1"/>
  <c r="O132" i="2" s="1"/>
  <c r="V129" i="2"/>
  <c r="W129" i="2"/>
  <c r="Y129" i="2"/>
  <c r="Z129" i="2"/>
  <c r="B379" i="2"/>
  <c r="I130" i="2"/>
  <c r="W130" i="2" s="1"/>
  <c r="D133" i="2"/>
  <c r="Q133" i="2" s="1"/>
  <c r="P133" i="2" l="1"/>
  <c r="O133" i="2" s="1"/>
  <c r="V130" i="2"/>
  <c r="Y130" i="2"/>
  <c r="Z130" i="2"/>
  <c r="B380" i="2"/>
  <c r="I131" i="2"/>
  <c r="W131" i="2" s="1"/>
  <c r="D134" i="2"/>
  <c r="Q134" i="2" s="1"/>
  <c r="P134" i="2" l="1"/>
  <c r="O134" i="2" s="1"/>
  <c r="V131" i="2"/>
  <c r="Y131" i="2"/>
  <c r="Z131" i="2"/>
  <c r="B381" i="2"/>
  <c r="I132" i="2"/>
  <c r="W132" i="2" s="1"/>
  <c r="D135" i="2"/>
  <c r="Q135" i="2" s="1"/>
  <c r="P135" i="2" l="1"/>
  <c r="O135" i="2" s="1"/>
  <c r="V132" i="2"/>
  <c r="Y132" i="2"/>
  <c r="Z132" i="2"/>
  <c r="B382" i="2"/>
  <c r="I133" i="2"/>
  <c r="W133" i="2" s="1"/>
  <c r="D136" i="2"/>
  <c r="Q136" i="2" s="1"/>
  <c r="P136" i="2" l="1"/>
  <c r="O136" i="2" s="1"/>
  <c r="V133" i="2"/>
  <c r="Y133" i="2"/>
  <c r="Z133" i="2"/>
  <c r="B383" i="2"/>
  <c r="I134" i="2"/>
  <c r="D137" i="2"/>
  <c r="Q137" i="2" s="1"/>
  <c r="P137" i="2" l="1"/>
  <c r="O137" i="2" s="1"/>
  <c r="V134" i="2"/>
  <c r="W134" i="2"/>
  <c r="Y134" i="2"/>
  <c r="Z134" i="2"/>
  <c r="B384" i="2"/>
  <c r="I135" i="2"/>
  <c r="W135" i="2" s="1"/>
  <c r="I136" i="2"/>
  <c r="D138" i="2"/>
  <c r="Q138" i="2" s="1"/>
  <c r="P138" i="2" l="1"/>
  <c r="O138" i="2" s="1"/>
  <c r="V136" i="2"/>
  <c r="W136" i="2"/>
  <c r="V135" i="2"/>
  <c r="Y136" i="2"/>
  <c r="Z136" i="2"/>
  <c r="Y135" i="2"/>
  <c r="Z135" i="2"/>
  <c r="B385" i="2"/>
  <c r="D139" i="2"/>
  <c r="Q139" i="2" s="1"/>
  <c r="P139" i="2" l="1"/>
  <c r="O139" i="2" s="1"/>
  <c r="B386" i="2"/>
  <c r="I137" i="2"/>
  <c r="D140" i="2"/>
  <c r="Q140" i="2" s="1"/>
  <c r="I138" i="2"/>
  <c r="P140" i="2" l="1"/>
  <c r="O140" i="2" s="1"/>
  <c r="V138" i="2"/>
  <c r="W138" i="2"/>
  <c r="V137" i="2"/>
  <c r="W137" i="2"/>
  <c r="Y137" i="2"/>
  <c r="Z137" i="2"/>
  <c r="Y138" i="2"/>
  <c r="Z138" i="2"/>
  <c r="B387" i="2"/>
  <c r="D141" i="2"/>
  <c r="Q141" i="2" s="1"/>
  <c r="P141" i="2" l="1"/>
  <c r="O141" i="2" s="1"/>
  <c r="B388" i="2"/>
  <c r="I139" i="2"/>
  <c r="D142" i="2"/>
  <c r="Q142" i="2" s="1"/>
  <c r="P142" i="2" l="1"/>
  <c r="O142" i="2" s="1"/>
  <c r="V139" i="2"/>
  <c r="W139" i="2"/>
  <c r="Y139" i="2"/>
  <c r="Z139" i="2"/>
  <c r="B389" i="2"/>
  <c r="I140" i="2"/>
  <c r="D143" i="2"/>
  <c r="Q143" i="2" s="1"/>
  <c r="P143" i="2" l="1"/>
  <c r="O143" i="2" s="1"/>
  <c r="V140" i="2"/>
  <c r="W140" i="2"/>
  <c r="Y140" i="2"/>
  <c r="Z140" i="2"/>
  <c r="B390" i="2"/>
  <c r="I141" i="2"/>
  <c r="D144" i="2"/>
  <c r="Q144" i="2" s="1"/>
  <c r="P144" i="2" l="1"/>
  <c r="O144" i="2" s="1"/>
  <c r="V141" i="2"/>
  <c r="W141" i="2"/>
  <c r="Y141" i="2"/>
  <c r="Z141" i="2"/>
  <c r="B391" i="2"/>
  <c r="I142" i="2"/>
  <c r="D145" i="2"/>
  <c r="Q145" i="2" s="1"/>
  <c r="P145" i="2" l="1"/>
  <c r="O145" i="2" s="1"/>
  <c r="V142" i="2"/>
  <c r="W142" i="2"/>
  <c r="Y142" i="2"/>
  <c r="Z142" i="2"/>
  <c r="B392" i="2"/>
  <c r="I143" i="2"/>
  <c r="D146" i="2"/>
  <c r="Q146" i="2" s="1"/>
  <c r="P146" i="2" l="1"/>
  <c r="O146" i="2" s="1"/>
  <c r="V143" i="2"/>
  <c r="W143" i="2"/>
  <c r="Y143" i="2"/>
  <c r="Z143" i="2"/>
  <c r="B393" i="2"/>
  <c r="I144" i="2"/>
  <c r="D147" i="2"/>
  <c r="Q147" i="2" s="1"/>
  <c r="P147" i="2" l="1"/>
  <c r="O147" i="2" s="1"/>
  <c r="V144" i="2"/>
  <c r="W144" i="2"/>
  <c r="Y144" i="2"/>
  <c r="Z144" i="2"/>
  <c r="B394" i="2"/>
  <c r="I145" i="2"/>
  <c r="D148" i="2"/>
  <c r="Q148" i="2" s="1"/>
  <c r="P148" i="2" l="1"/>
  <c r="O148" i="2" s="1"/>
  <c r="V145" i="2"/>
  <c r="W145" i="2"/>
  <c r="Y145" i="2"/>
  <c r="Z145" i="2"/>
  <c r="B395" i="2"/>
  <c r="B396" i="2" s="1"/>
  <c r="I146" i="2"/>
  <c r="W146" i="2" s="1"/>
  <c r="I147" i="2"/>
  <c r="D149" i="2"/>
  <c r="Q149" i="2" s="1"/>
  <c r="P149" i="2" l="1"/>
  <c r="O149" i="2" s="1"/>
  <c r="V147" i="2"/>
  <c r="W147" i="2"/>
  <c r="V146" i="2"/>
  <c r="Y147" i="2"/>
  <c r="Z147" i="2"/>
  <c r="Y146" i="2"/>
  <c r="Z146" i="2"/>
  <c r="B397" i="2"/>
  <c r="D150" i="2"/>
  <c r="Q150" i="2" s="1"/>
  <c r="P150" i="2" l="1"/>
  <c r="O150" i="2" s="1"/>
  <c r="B398" i="2"/>
  <c r="I148" i="2"/>
  <c r="W148" i="2" s="1"/>
  <c r="D151" i="2"/>
  <c r="Q151" i="2" s="1"/>
  <c r="P151" i="2" l="1"/>
  <c r="O151" i="2" s="1"/>
  <c r="V148" i="2"/>
  <c r="Y148" i="2"/>
  <c r="Z148" i="2"/>
  <c r="B399" i="2"/>
  <c r="I149" i="2"/>
  <c r="D152" i="2"/>
  <c r="Q152" i="2" s="1"/>
  <c r="P152" i="2" l="1"/>
  <c r="O152" i="2" s="1"/>
  <c r="V149" i="2"/>
  <c r="W149" i="2"/>
  <c r="Y149" i="2"/>
  <c r="Z149" i="2"/>
  <c r="B400" i="2"/>
  <c r="I150" i="2"/>
  <c r="W150" i="2" s="1"/>
  <c r="D153" i="2"/>
  <c r="Q153" i="2" s="1"/>
  <c r="P153" i="2" l="1"/>
  <c r="O153" i="2" s="1"/>
  <c r="V150" i="2"/>
  <c r="Y150" i="2"/>
  <c r="Z150" i="2"/>
  <c r="B401" i="2"/>
  <c r="I151" i="2"/>
  <c r="W151" i="2" s="1"/>
  <c r="D154" i="2"/>
  <c r="Q154" i="2" s="1"/>
  <c r="P154" i="2" l="1"/>
  <c r="O154" i="2" s="1"/>
  <c r="V151" i="2"/>
  <c r="Y151" i="2"/>
  <c r="Z151" i="2"/>
  <c r="B402" i="2"/>
  <c r="I152" i="2"/>
  <c r="D155" i="2"/>
  <c r="Q155" i="2" s="1"/>
  <c r="P155" i="2" l="1"/>
  <c r="O155" i="2" s="1"/>
  <c r="V152" i="2"/>
  <c r="W152" i="2"/>
  <c r="Y152" i="2"/>
  <c r="Z152" i="2"/>
  <c r="B403" i="2"/>
  <c r="I153" i="2"/>
  <c r="D156" i="2"/>
  <c r="Q156" i="2" s="1"/>
  <c r="P156" i="2" l="1"/>
  <c r="O156" i="2" s="1"/>
  <c r="V153" i="2"/>
  <c r="W153" i="2"/>
  <c r="Y153" i="2"/>
  <c r="Z153" i="2"/>
  <c r="B404" i="2"/>
  <c r="I154" i="2"/>
  <c r="D157" i="2"/>
  <c r="Q157" i="2" s="1"/>
  <c r="P157" i="2" l="1"/>
  <c r="O157" i="2" s="1"/>
  <c r="V154" i="2"/>
  <c r="W154" i="2"/>
  <c r="Y154" i="2"/>
  <c r="Z154" i="2"/>
  <c r="B405" i="2"/>
  <c r="I155" i="2"/>
  <c r="D158" i="2"/>
  <c r="Q158" i="2" s="1"/>
  <c r="P158" i="2" l="1"/>
  <c r="O158" i="2" s="1"/>
  <c r="V155" i="2"/>
  <c r="W155" i="2"/>
  <c r="Y155" i="2"/>
  <c r="Z155" i="2"/>
  <c r="B406" i="2"/>
  <c r="I156" i="2"/>
  <c r="D159" i="2"/>
  <c r="Q159" i="2" s="1"/>
  <c r="P159" i="2" l="1"/>
  <c r="O159" i="2" s="1"/>
  <c r="V156" i="2"/>
  <c r="W156" i="2"/>
  <c r="Y156" i="2"/>
  <c r="Z156" i="2"/>
  <c r="B407" i="2"/>
  <c r="I157" i="2"/>
  <c r="I158" i="2"/>
  <c r="D160" i="2"/>
  <c r="Q160" i="2" s="1"/>
  <c r="P160" i="2" l="1"/>
  <c r="O160" i="2" s="1"/>
  <c r="V157" i="2"/>
  <c r="W157" i="2"/>
  <c r="V158" i="2"/>
  <c r="W158" i="2"/>
  <c r="Y158" i="2"/>
  <c r="Z158" i="2"/>
  <c r="Y157" i="2"/>
  <c r="Z157" i="2"/>
  <c r="B408" i="2"/>
  <c r="I159" i="2"/>
  <c r="D161" i="2"/>
  <c r="Q161" i="2" s="1"/>
  <c r="P161" i="2" l="1"/>
  <c r="O161" i="2" s="1"/>
  <c r="V159" i="2"/>
  <c r="W159" i="2"/>
  <c r="Y159" i="2"/>
  <c r="Z159" i="2"/>
  <c r="B409" i="2"/>
  <c r="D162" i="2"/>
  <c r="Q162" i="2" s="1"/>
  <c r="P162" i="2" l="1"/>
  <c r="O162" i="2" s="1"/>
  <c r="B410" i="2"/>
  <c r="I160" i="2"/>
  <c r="D163" i="2"/>
  <c r="Q163" i="2" s="1"/>
  <c r="P163" i="2" l="1"/>
  <c r="O163" i="2" s="1"/>
  <c r="V160" i="2"/>
  <c r="W160" i="2"/>
  <c r="Y160" i="2"/>
  <c r="Z160" i="2"/>
  <c r="B411" i="2"/>
  <c r="I161" i="2"/>
  <c r="W161" i="2" s="1"/>
  <c r="D164" i="2"/>
  <c r="Q164" i="2" s="1"/>
  <c r="P164" i="2" l="1"/>
  <c r="O164" i="2" s="1"/>
  <c r="V161" i="2"/>
  <c r="Y161" i="2"/>
  <c r="Z161" i="2"/>
  <c r="B412" i="2"/>
  <c r="I162" i="2"/>
  <c r="D165" i="2"/>
  <c r="Q165" i="2" s="1"/>
  <c r="P165" i="2" l="1"/>
  <c r="O165" i="2" s="1"/>
  <c r="V162" i="2"/>
  <c r="W162" i="2"/>
  <c r="Y162" i="2"/>
  <c r="Z162" i="2"/>
  <c r="B413" i="2"/>
  <c r="I163" i="2"/>
  <c r="I164" i="2"/>
  <c r="D166" i="2"/>
  <c r="Q166" i="2" s="1"/>
  <c r="P166" i="2" l="1"/>
  <c r="O166" i="2" s="1"/>
  <c r="V163" i="2"/>
  <c r="W163" i="2"/>
  <c r="V164" i="2"/>
  <c r="W164" i="2"/>
  <c r="Y164" i="2"/>
  <c r="Z164" i="2"/>
  <c r="Y163" i="2"/>
  <c r="Z163" i="2"/>
  <c r="B414" i="2"/>
  <c r="D167" i="2"/>
  <c r="Q167" i="2" s="1"/>
  <c r="P167" i="2" l="1"/>
  <c r="O167" i="2" s="1"/>
  <c r="B415" i="2"/>
  <c r="I165" i="2"/>
  <c r="D168" i="2"/>
  <c r="Q168" i="2" s="1"/>
  <c r="P168" i="2" l="1"/>
  <c r="O168" i="2" s="1"/>
  <c r="V165" i="2"/>
  <c r="W165" i="2"/>
  <c r="Y165" i="2"/>
  <c r="Z165" i="2"/>
  <c r="B416" i="2"/>
  <c r="I166" i="2"/>
  <c r="W166" i="2" s="1"/>
  <c r="D169" i="2"/>
  <c r="Q169" i="2" s="1"/>
  <c r="P169" i="2" l="1"/>
  <c r="O169" i="2" s="1"/>
  <c r="V166" i="2"/>
  <c r="Y166" i="2"/>
  <c r="Z166" i="2"/>
  <c r="B417" i="2"/>
  <c r="I167" i="2"/>
  <c r="D170" i="2"/>
  <c r="Q170" i="2" s="1"/>
  <c r="P170" i="2" l="1"/>
  <c r="O170" i="2" s="1"/>
  <c r="V167" i="2"/>
  <c r="W167" i="2"/>
  <c r="Y167" i="2"/>
  <c r="Z167" i="2"/>
  <c r="B418" i="2"/>
  <c r="I168" i="2"/>
  <c r="D171" i="2"/>
  <c r="Q171" i="2" s="1"/>
  <c r="P171" i="2" l="1"/>
  <c r="O171" i="2" s="1"/>
  <c r="V168" i="2"/>
  <c r="W168" i="2"/>
  <c r="Y168" i="2"/>
  <c r="Z168" i="2"/>
  <c r="B419" i="2"/>
  <c r="I169" i="2"/>
  <c r="D172" i="2"/>
  <c r="Q172" i="2" s="1"/>
  <c r="P172" i="2" l="1"/>
  <c r="O172" i="2" s="1"/>
  <c r="V169" i="2"/>
  <c r="W169" i="2"/>
  <c r="Y169" i="2"/>
  <c r="Z169" i="2"/>
  <c r="B420" i="2"/>
  <c r="B421" i="2" s="1"/>
  <c r="B422" i="2" s="1"/>
  <c r="I170" i="2"/>
  <c r="D173" i="2"/>
  <c r="Q173" i="2" s="1"/>
  <c r="P173" i="2" l="1"/>
  <c r="O173" i="2" s="1"/>
  <c r="V170" i="2"/>
  <c r="W170" i="2"/>
  <c r="Y170" i="2"/>
  <c r="Z170" i="2"/>
  <c r="B423" i="2"/>
  <c r="I171" i="2"/>
  <c r="D174" i="2"/>
  <c r="Q174" i="2" s="1"/>
  <c r="P174" i="2" l="1"/>
  <c r="O174" i="2" s="1"/>
  <c r="V171" i="2"/>
  <c r="W171" i="2"/>
  <c r="Y171" i="2"/>
  <c r="Z171" i="2"/>
  <c r="B424" i="2"/>
  <c r="I172" i="2"/>
  <c r="D175" i="2"/>
  <c r="Q175" i="2" s="1"/>
  <c r="P175" i="2" l="1"/>
  <c r="O175" i="2" s="1"/>
  <c r="V172" i="2"/>
  <c r="W172" i="2"/>
  <c r="Y172" i="2"/>
  <c r="Z172" i="2"/>
  <c r="B425" i="2"/>
  <c r="I173" i="2"/>
  <c r="D176" i="2"/>
  <c r="Q176" i="2" s="1"/>
  <c r="P176" i="2" l="1"/>
  <c r="O176" i="2" s="1"/>
  <c r="V173" i="2"/>
  <c r="W173" i="2"/>
  <c r="Y173" i="2"/>
  <c r="Z173" i="2"/>
  <c r="B426" i="2"/>
  <c r="I174" i="2"/>
  <c r="D177" i="2"/>
  <c r="Q177" i="2" s="1"/>
  <c r="P177" i="2" l="1"/>
  <c r="O177" i="2" s="1"/>
  <c r="V174" i="2"/>
  <c r="W174" i="2"/>
  <c r="Y174" i="2"/>
  <c r="Z174" i="2"/>
  <c r="B427" i="2"/>
  <c r="I175" i="2"/>
  <c r="W175" i="2" s="1"/>
  <c r="D178" i="2"/>
  <c r="Q178" i="2" s="1"/>
  <c r="P178" i="2" l="1"/>
  <c r="O178" i="2" s="1"/>
  <c r="V175" i="2"/>
  <c r="Y175" i="2"/>
  <c r="Z175" i="2"/>
  <c r="B428" i="2"/>
  <c r="I176" i="2"/>
  <c r="D179" i="2"/>
  <c r="Q179" i="2" s="1"/>
  <c r="P179" i="2" l="1"/>
  <c r="O179" i="2" s="1"/>
  <c r="V176" i="2"/>
  <c r="W176" i="2"/>
  <c r="Y176" i="2"/>
  <c r="Z176" i="2"/>
  <c r="B429" i="2"/>
  <c r="I177" i="2"/>
  <c r="D180" i="2"/>
  <c r="Q180" i="2" s="1"/>
  <c r="P180" i="2" l="1"/>
  <c r="O180" i="2" s="1"/>
  <c r="V177" i="2"/>
  <c r="W177" i="2"/>
  <c r="Y177" i="2"/>
  <c r="Z177" i="2"/>
  <c r="B430" i="2"/>
  <c r="I178" i="2"/>
  <c r="W178" i="2" s="1"/>
  <c r="D181" i="2"/>
  <c r="Q181" i="2" s="1"/>
  <c r="P181" i="2" l="1"/>
  <c r="O181" i="2" s="1"/>
  <c r="V178" i="2"/>
  <c r="Y178" i="2"/>
  <c r="Z178" i="2"/>
  <c r="B431" i="2"/>
  <c r="I179" i="2"/>
  <c r="D182" i="2"/>
  <c r="Q182" i="2" s="1"/>
  <c r="P182" i="2" l="1"/>
  <c r="O182" i="2" s="1"/>
  <c r="V179" i="2"/>
  <c r="W179" i="2"/>
  <c r="Y179" i="2"/>
  <c r="Z179" i="2"/>
  <c r="B432" i="2"/>
  <c r="I180" i="2"/>
  <c r="D183" i="2"/>
  <c r="Q183" i="2" s="1"/>
  <c r="P183" i="2" l="1"/>
  <c r="O183" i="2" s="1"/>
  <c r="V180" i="2"/>
  <c r="W180" i="2"/>
  <c r="Y180" i="2"/>
  <c r="Z180" i="2"/>
  <c r="B433" i="2"/>
  <c r="I181" i="2"/>
  <c r="D184" i="2"/>
  <c r="Q184" i="2" s="1"/>
  <c r="P184" i="2" l="1"/>
  <c r="O184" i="2" s="1"/>
  <c r="V181" i="2"/>
  <c r="W181" i="2"/>
  <c r="Y181" i="2"/>
  <c r="Z181" i="2"/>
  <c r="B434" i="2"/>
  <c r="I182" i="2"/>
  <c r="W182" i="2" s="1"/>
  <c r="D185" i="2"/>
  <c r="Q185" i="2" s="1"/>
  <c r="P185" i="2" l="1"/>
  <c r="O185" i="2" s="1"/>
  <c r="V182" i="2"/>
  <c r="Y182" i="2"/>
  <c r="Z182" i="2"/>
  <c r="B435" i="2"/>
  <c r="I183" i="2"/>
  <c r="D186" i="2"/>
  <c r="Q186" i="2" s="1"/>
  <c r="P186" i="2" l="1"/>
  <c r="O186" i="2" s="1"/>
  <c r="V183" i="2"/>
  <c r="W183" i="2"/>
  <c r="Y183" i="2"/>
  <c r="Z183" i="2"/>
  <c r="B436" i="2"/>
  <c r="I184" i="2"/>
  <c r="W184" i="2" s="1"/>
  <c r="D187" i="2"/>
  <c r="Q187" i="2" s="1"/>
  <c r="P187" i="2" l="1"/>
  <c r="O187" i="2" s="1"/>
  <c r="V184" i="2"/>
  <c r="Y184" i="2"/>
  <c r="Z184" i="2"/>
  <c r="B437" i="2"/>
  <c r="I185" i="2"/>
  <c r="W185" i="2" s="1"/>
  <c r="D188" i="2"/>
  <c r="Q188" i="2" s="1"/>
  <c r="P188" i="2" l="1"/>
  <c r="O188" i="2" s="1"/>
  <c r="V185" i="2"/>
  <c r="Y185" i="2"/>
  <c r="Z185" i="2"/>
  <c r="B438" i="2"/>
  <c r="I186" i="2"/>
  <c r="D189" i="2"/>
  <c r="Q189" i="2" s="1"/>
  <c r="P189" i="2" l="1"/>
  <c r="O189" i="2" s="1"/>
  <c r="V186" i="2"/>
  <c r="W186" i="2"/>
  <c r="Y186" i="2"/>
  <c r="Z186" i="2"/>
  <c r="B439" i="2"/>
  <c r="I187" i="2"/>
  <c r="W187" i="2" s="1"/>
  <c r="D190" i="2"/>
  <c r="Q190" i="2" s="1"/>
  <c r="P190" i="2" l="1"/>
  <c r="O190" i="2" s="1"/>
  <c r="V187" i="2"/>
  <c r="Y187" i="2"/>
  <c r="Z187" i="2"/>
  <c r="B440" i="2"/>
  <c r="I188" i="2"/>
  <c r="D191" i="2"/>
  <c r="Q191" i="2" s="1"/>
  <c r="P191" i="2" l="1"/>
  <c r="O191" i="2" s="1"/>
  <c r="V188" i="2"/>
  <c r="W188" i="2"/>
  <c r="Y188" i="2"/>
  <c r="Z188" i="2"/>
  <c r="B441" i="2"/>
  <c r="I189" i="2"/>
  <c r="D192" i="2"/>
  <c r="Q192" i="2" s="1"/>
  <c r="P192" i="2" l="1"/>
  <c r="O192" i="2" s="1"/>
  <c r="V189" i="2"/>
  <c r="W189" i="2"/>
  <c r="Y189" i="2"/>
  <c r="Z189" i="2"/>
  <c r="B442" i="2"/>
  <c r="I190" i="2"/>
  <c r="D193" i="2"/>
  <c r="Q193" i="2" s="1"/>
  <c r="P193" i="2" l="1"/>
  <c r="O193" i="2" s="1"/>
  <c r="V190" i="2"/>
  <c r="W190" i="2"/>
  <c r="Y190" i="2"/>
  <c r="Z190" i="2"/>
  <c r="B443" i="2"/>
  <c r="I191" i="2"/>
  <c r="W191" i="2" s="1"/>
  <c r="D194" i="2"/>
  <c r="Q194" i="2" s="1"/>
  <c r="P194" i="2" l="1"/>
  <c r="O194" i="2" s="1"/>
  <c r="V191" i="2"/>
  <c r="Y191" i="2"/>
  <c r="Z191" i="2"/>
  <c r="B444" i="2"/>
  <c r="I192" i="2"/>
  <c r="D195" i="2"/>
  <c r="Q195" i="2" s="1"/>
  <c r="P195" i="2" l="1"/>
  <c r="O195" i="2" s="1"/>
  <c r="V192" i="2"/>
  <c r="W192" i="2"/>
  <c r="Y192" i="2"/>
  <c r="Z192" i="2"/>
  <c r="B445" i="2"/>
  <c r="I193" i="2"/>
  <c r="D196" i="2"/>
  <c r="Q196" i="2" s="1"/>
  <c r="P196" i="2" l="1"/>
  <c r="O196" i="2" s="1"/>
  <c r="V193" i="2"/>
  <c r="W193" i="2"/>
  <c r="Y193" i="2"/>
  <c r="Z193" i="2"/>
  <c r="B446" i="2"/>
  <c r="I194" i="2"/>
  <c r="D197" i="2"/>
  <c r="Q197" i="2" s="1"/>
  <c r="P197" i="2" l="1"/>
  <c r="O197" i="2" s="1"/>
  <c r="V194" i="2"/>
  <c r="W194" i="2"/>
  <c r="Y194" i="2"/>
  <c r="Z194" i="2"/>
  <c r="B447" i="2"/>
  <c r="B448" i="2" s="1"/>
  <c r="I195" i="2"/>
  <c r="D198" i="2"/>
  <c r="Q198" i="2" s="1"/>
  <c r="P198" i="2" l="1"/>
  <c r="O198" i="2" s="1"/>
  <c r="V195" i="2"/>
  <c r="W195" i="2"/>
  <c r="Y195" i="2"/>
  <c r="Z195" i="2"/>
  <c r="B449" i="2"/>
  <c r="I196" i="2"/>
  <c r="D199" i="2"/>
  <c r="Q199" i="2" s="1"/>
  <c r="P199" i="2" l="1"/>
  <c r="O199" i="2" s="1"/>
  <c r="V196" i="2"/>
  <c r="W196" i="2"/>
  <c r="Y196" i="2"/>
  <c r="Z196" i="2"/>
  <c r="B450" i="2"/>
  <c r="I197" i="2"/>
  <c r="D200" i="2"/>
  <c r="Q200" i="2" s="1"/>
  <c r="P200" i="2" l="1"/>
  <c r="O200" i="2" s="1"/>
  <c r="V197" i="2"/>
  <c r="W197" i="2"/>
  <c r="Y197" i="2"/>
  <c r="Z197" i="2"/>
  <c r="B451" i="2"/>
  <c r="I198" i="2"/>
  <c r="D201" i="2"/>
  <c r="Q201" i="2" s="1"/>
  <c r="P201" i="2" l="1"/>
  <c r="O201" i="2" s="1"/>
  <c r="V198" i="2"/>
  <c r="W198" i="2"/>
  <c r="Y198" i="2"/>
  <c r="Z198" i="2"/>
  <c r="B452" i="2"/>
  <c r="I199" i="2"/>
  <c r="D202" i="2"/>
  <c r="Q202" i="2" s="1"/>
  <c r="P202" i="2" l="1"/>
  <c r="O202" i="2" s="1"/>
  <c r="V199" i="2"/>
  <c r="W199" i="2"/>
  <c r="Y199" i="2"/>
  <c r="Z199" i="2"/>
  <c r="B453" i="2"/>
  <c r="I200" i="2"/>
  <c r="D203" i="2"/>
  <c r="Q203" i="2" s="1"/>
  <c r="P203" i="2" l="1"/>
  <c r="O203" i="2" s="1"/>
  <c r="V200" i="2"/>
  <c r="W200" i="2"/>
  <c r="Y200" i="2"/>
  <c r="Z200" i="2"/>
  <c r="B454" i="2"/>
  <c r="I201" i="2"/>
  <c r="I202" i="2"/>
  <c r="D204" i="2"/>
  <c r="Q204" i="2" s="1"/>
  <c r="P204" i="2" l="1"/>
  <c r="O204" i="2" s="1"/>
  <c r="V201" i="2"/>
  <c r="W201" i="2"/>
  <c r="V202" i="2"/>
  <c r="W202" i="2"/>
  <c r="Y201" i="2"/>
  <c r="Z201" i="2"/>
  <c r="Y202" i="2"/>
  <c r="Z202" i="2"/>
  <c r="B455" i="2"/>
  <c r="D205" i="2"/>
  <c r="Q205" i="2" s="1"/>
  <c r="P205" i="2" l="1"/>
  <c r="O205" i="2" s="1"/>
  <c r="B456" i="2"/>
  <c r="I203" i="2"/>
  <c r="W203" i="2" s="1"/>
  <c r="D206" i="2"/>
  <c r="Q206" i="2" s="1"/>
  <c r="P206" i="2" l="1"/>
  <c r="O206" i="2" s="1"/>
  <c r="V203" i="2"/>
  <c r="Y203" i="2"/>
  <c r="Z203" i="2"/>
  <c r="B457" i="2"/>
  <c r="I204" i="2"/>
  <c r="W204" i="2" s="1"/>
  <c r="D207" i="2"/>
  <c r="Q207" i="2" s="1"/>
  <c r="P207" i="2" l="1"/>
  <c r="O207" i="2" s="1"/>
  <c r="V204" i="2"/>
  <c r="Y204" i="2"/>
  <c r="Z204" i="2"/>
  <c r="B458" i="2"/>
  <c r="I205" i="2"/>
  <c r="W205" i="2" s="1"/>
  <c r="D208" i="2"/>
  <c r="Q208" i="2" s="1"/>
  <c r="P208" i="2" l="1"/>
  <c r="O208" i="2" s="1"/>
  <c r="V205" i="2"/>
  <c r="Y205" i="2"/>
  <c r="Z205" i="2"/>
  <c r="B459" i="2"/>
  <c r="I206" i="2"/>
  <c r="W206" i="2" s="1"/>
  <c r="D209" i="2"/>
  <c r="Q209" i="2" s="1"/>
  <c r="P209" i="2" l="1"/>
  <c r="O209" i="2" s="1"/>
  <c r="V206" i="2"/>
  <c r="Y206" i="2"/>
  <c r="Z206" i="2"/>
  <c r="B460" i="2"/>
  <c r="I207" i="2"/>
  <c r="D210" i="2"/>
  <c r="Q210" i="2" s="1"/>
  <c r="P210" i="2" l="1"/>
  <c r="O210" i="2" s="1"/>
  <c r="V207" i="2"/>
  <c r="W207" i="2"/>
  <c r="Y207" i="2"/>
  <c r="Z207" i="2"/>
  <c r="B461" i="2"/>
  <c r="I208" i="2"/>
  <c r="D211" i="2"/>
  <c r="Q211" i="2" s="1"/>
  <c r="P211" i="2" l="1"/>
  <c r="O211" i="2" s="1"/>
  <c r="V208" i="2"/>
  <c r="W208" i="2"/>
  <c r="Y208" i="2"/>
  <c r="Z208" i="2"/>
  <c r="B462" i="2"/>
  <c r="I209" i="2"/>
  <c r="W209" i="2" s="1"/>
  <c r="D212" i="2"/>
  <c r="Q212" i="2" s="1"/>
  <c r="P212" i="2" l="1"/>
  <c r="O212" i="2" s="1"/>
  <c r="V209" i="2"/>
  <c r="Y209" i="2"/>
  <c r="Z209" i="2"/>
  <c r="B463" i="2"/>
  <c r="I210" i="2"/>
  <c r="D213" i="2"/>
  <c r="Q213" i="2" s="1"/>
  <c r="P213" i="2" l="1"/>
  <c r="O213" i="2" s="1"/>
  <c r="V210" i="2"/>
  <c r="W210" i="2"/>
  <c r="Y210" i="2"/>
  <c r="Z210" i="2"/>
  <c r="B464" i="2"/>
  <c r="I211" i="2"/>
  <c r="D214" i="2"/>
  <c r="Q214" i="2" s="1"/>
  <c r="P214" i="2" l="1"/>
  <c r="O214" i="2" s="1"/>
  <c r="V211" i="2"/>
  <c r="W211" i="2"/>
  <c r="Y211" i="2"/>
  <c r="Z211" i="2"/>
  <c r="B465" i="2"/>
  <c r="I212" i="2"/>
  <c r="I213" i="2"/>
  <c r="D215" i="2"/>
  <c r="Q215" i="2" s="1"/>
  <c r="P215" i="2" l="1"/>
  <c r="O215" i="2" s="1"/>
  <c r="V212" i="2"/>
  <c r="W212" i="2"/>
  <c r="V213" i="2"/>
  <c r="W213" i="2"/>
  <c r="Y213" i="2"/>
  <c r="Z213" i="2"/>
  <c r="Y212" i="2"/>
  <c r="Z212" i="2"/>
  <c r="B466" i="2"/>
  <c r="D216" i="2"/>
  <c r="Q216" i="2" s="1"/>
  <c r="P216" i="2" l="1"/>
  <c r="O216" i="2" s="1"/>
  <c r="B467" i="2"/>
  <c r="I214" i="2"/>
  <c r="W214" i="2" s="1"/>
  <c r="D217" i="2"/>
  <c r="Q217" i="2" s="1"/>
  <c r="P217" i="2" l="1"/>
  <c r="O217" i="2" s="1"/>
  <c r="V214" i="2"/>
  <c r="Y214" i="2"/>
  <c r="Z214" i="2"/>
  <c r="B468" i="2"/>
  <c r="I215" i="2"/>
  <c r="D218" i="2"/>
  <c r="Q218" i="2" s="1"/>
  <c r="P218" i="2" l="1"/>
  <c r="O218" i="2" s="1"/>
  <c r="V215" i="2"/>
  <c r="W215" i="2"/>
  <c r="Y215" i="2"/>
  <c r="Z215" i="2"/>
  <c r="B469" i="2"/>
  <c r="I216" i="2"/>
  <c r="D219" i="2"/>
  <c r="Q219" i="2" s="1"/>
  <c r="P219" i="2" l="1"/>
  <c r="O219" i="2" s="1"/>
  <c r="V216" i="2"/>
  <c r="W216" i="2"/>
  <c r="Y216" i="2"/>
  <c r="Z216" i="2"/>
  <c r="B470" i="2"/>
  <c r="I217" i="2"/>
  <c r="D220" i="2"/>
  <c r="Q220" i="2" s="1"/>
  <c r="P220" i="2" l="1"/>
  <c r="O220" i="2" s="1"/>
  <c r="V217" i="2"/>
  <c r="W217" i="2"/>
  <c r="Y217" i="2"/>
  <c r="Z217" i="2"/>
  <c r="B471" i="2"/>
  <c r="I218" i="2"/>
  <c r="D221" i="2"/>
  <c r="Q221" i="2" s="1"/>
  <c r="P221" i="2" l="1"/>
  <c r="O221" i="2" s="1"/>
  <c r="V218" i="2"/>
  <c r="W218" i="2"/>
  <c r="Y218" i="2"/>
  <c r="Z218" i="2"/>
  <c r="B472" i="2"/>
  <c r="I219" i="2"/>
  <c r="D222" i="2"/>
  <c r="Q222" i="2" s="1"/>
  <c r="P222" i="2" l="1"/>
  <c r="O222" i="2" s="1"/>
  <c r="V219" i="2"/>
  <c r="W219" i="2"/>
  <c r="Y219" i="2"/>
  <c r="Z219" i="2"/>
  <c r="B473" i="2"/>
  <c r="I220" i="2"/>
  <c r="D223" i="2"/>
  <c r="Q223" i="2" s="1"/>
  <c r="P223" i="2" l="1"/>
  <c r="O223" i="2" s="1"/>
  <c r="V220" i="2"/>
  <c r="W220" i="2"/>
  <c r="Y220" i="2"/>
  <c r="Z220" i="2"/>
  <c r="B474" i="2"/>
  <c r="I221" i="2"/>
  <c r="D224" i="2"/>
  <c r="Q224" i="2" s="1"/>
  <c r="P224" i="2" l="1"/>
  <c r="O224" i="2" s="1"/>
  <c r="V221" i="2"/>
  <c r="W221" i="2"/>
  <c r="Y221" i="2"/>
  <c r="Z221" i="2"/>
  <c r="B475" i="2"/>
  <c r="I222" i="2"/>
  <c r="D225" i="2"/>
  <c r="Q225" i="2" s="1"/>
  <c r="P225" i="2" l="1"/>
  <c r="O225" i="2" s="1"/>
  <c r="V222" i="2"/>
  <c r="W222" i="2"/>
  <c r="Y222" i="2"/>
  <c r="Z222" i="2"/>
  <c r="B476" i="2"/>
  <c r="I223" i="2"/>
  <c r="D226" i="2"/>
  <c r="Q226" i="2" s="1"/>
  <c r="I224" i="2"/>
  <c r="P226" i="2" l="1"/>
  <c r="O226" i="2" s="1"/>
  <c r="V224" i="2"/>
  <c r="W224" i="2"/>
  <c r="V223" i="2"/>
  <c r="W223" i="2"/>
  <c r="Y223" i="2"/>
  <c r="Z223" i="2"/>
  <c r="Y224" i="2"/>
  <c r="Z224" i="2"/>
  <c r="B477" i="2"/>
  <c r="D227" i="2"/>
  <c r="Q227" i="2" s="1"/>
  <c r="P227" i="2" l="1"/>
  <c r="O227" i="2" s="1"/>
  <c r="B478" i="2"/>
  <c r="I225" i="2"/>
  <c r="D228" i="2"/>
  <c r="Q228" i="2" s="1"/>
  <c r="P228" i="2" l="1"/>
  <c r="O228" i="2" s="1"/>
  <c r="V225" i="2"/>
  <c r="W225" i="2"/>
  <c r="Y225" i="2"/>
  <c r="Z225" i="2"/>
  <c r="B479" i="2"/>
  <c r="I226" i="2"/>
  <c r="D229" i="2"/>
  <c r="Q229" i="2" s="1"/>
  <c r="P229" i="2" l="1"/>
  <c r="O229" i="2" s="1"/>
  <c r="V226" i="2"/>
  <c r="W226" i="2"/>
  <c r="Y226" i="2"/>
  <c r="Z226" i="2"/>
  <c r="B480" i="2"/>
  <c r="I227" i="2"/>
  <c r="D230" i="2"/>
  <c r="Q230" i="2" s="1"/>
  <c r="P230" i="2" l="1"/>
  <c r="O230" i="2" s="1"/>
  <c r="V227" i="2"/>
  <c r="W227" i="2"/>
  <c r="Y227" i="2"/>
  <c r="Z227" i="2"/>
  <c r="B481" i="2"/>
  <c r="I228" i="2"/>
  <c r="D231" i="2"/>
  <c r="Q231" i="2" s="1"/>
  <c r="P231" i="2" l="1"/>
  <c r="O231" i="2" s="1"/>
  <c r="V228" i="2"/>
  <c r="W228" i="2"/>
  <c r="Y228" i="2"/>
  <c r="Z228" i="2"/>
  <c r="B482" i="2"/>
  <c r="I229" i="2"/>
  <c r="D232" i="2"/>
  <c r="Q232" i="2" s="1"/>
  <c r="P232" i="2" l="1"/>
  <c r="O232" i="2" s="1"/>
  <c r="V229" i="2"/>
  <c r="W229" i="2"/>
  <c r="Y229" i="2"/>
  <c r="Z229" i="2"/>
  <c r="B483" i="2"/>
  <c r="I230" i="2"/>
  <c r="D233" i="2"/>
  <c r="Q233" i="2" s="1"/>
  <c r="P233" i="2" l="1"/>
  <c r="O233" i="2" s="1"/>
  <c r="V230" i="2"/>
  <c r="W230" i="2"/>
  <c r="Y230" i="2"/>
  <c r="Z230" i="2"/>
  <c r="B484" i="2"/>
  <c r="I231" i="2"/>
  <c r="D234" i="2"/>
  <c r="Q234" i="2" s="1"/>
  <c r="P234" i="2" l="1"/>
  <c r="O234" i="2" s="1"/>
  <c r="V231" i="2"/>
  <c r="W231" i="2"/>
  <c r="Y231" i="2"/>
  <c r="Z231" i="2"/>
  <c r="B485" i="2"/>
  <c r="I232" i="2"/>
  <c r="D235" i="2"/>
  <c r="Q235" i="2" s="1"/>
  <c r="P235" i="2" l="1"/>
  <c r="O235" i="2" s="1"/>
  <c r="V232" i="2"/>
  <c r="W232" i="2"/>
  <c r="Y232" i="2"/>
  <c r="Z232" i="2"/>
  <c r="B486" i="2"/>
  <c r="I233" i="2"/>
  <c r="D236" i="2"/>
  <c r="Q236" i="2" s="1"/>
  <c r="P236" i="2" l="1"/>
  <c r="O236" i="2" s="1"/>
  <c r="V233" i="2"/>
  <c r="W233" i="2"/>
  <c r="Y233" i="2"/>
  <c r="Z233" i="2"/>
  <c r="B487" i="2"/>
  <c r="I234" i="2"/>
  <c r="D237" i="2"/>
  <c r="Q237" i="2" s="1"/>
  <c r="P237" i="2" l="1"/>
  <c r="O237" i="2" s="1"/>
  <c r="V234" i="2"/>
  <c r="W234" i="2"/>
  <c r="Y234" i="2"/>
  <c r="Z234" i="2"/>
  <c r="B488" i="2"/>
  <c r="I235" i="2"/>
  <c r="D238" i="2"/>
  <c r="Q238" i="2" s="1"/>
  <c r="P238" i="2" l="1"/>
  <c r="O238" i="2" s="1"/>
  <c r="V235" i="2"/>
  <c r="W235" i="2"/>
  <c r="Y235" i="2"/>
  <c r="Z235" i="2"/>
  <c r="B489" i="2"/>
  <c r="I236" i="2"/>
  <c r="W236" i="2" s="1"/>
  <c r="D239" i="2"/>
  <c r="Q239" i="2" s="1"/>
  <c r="P239" i="2" l="1"/>
  <c r="O239" i="2" s="1"/>
  <c r="V236" i="2"/>
  <c r="Y236" i="2"/>
  <c r="Z236" i="2"/>
  <c r="B490" i="2"/>
  <c r="I237" i="2"/>
  <c r="I238" i="2"/>
  <c r="D240" i="2"/>
  <c r="Q240" i="2" s="1"/>
  <c r="P240" i="2" l="1"/>
  <c r="O240" i="2" s="1"/>
  <c r="V238" i="2"/>
  <c r="W238" i="2"/>
  <c r="V237" i="2"/>
  <c r="W237" i="2"/>
  <c r="Y238" i="2"/>
  <c r="Z238" i="2"/>
  <c r="Y237" i="2"/>
  <c r="Z237" i="2"/>
  <c r="B491" i="2"/>
  <c r="D241" i="2"/>
  <c r="Q241" i="2" s="1"/>
  <c r="P241" i="2" l="1"/>
  <c r="O241" i="2" s="1"/>
  <c r="B492" i="2"/>
  <c r="I239" i="2"/>
  <c r="D242" i="2"/>
  <c r="Q242" i="2" s="1"/>
  <c r="P242" i="2" l="1"/>
  <c r="O242" i="2" s="1"/>
  <c r="V239" i="2"/>
  <c r="W239" i="2"/>
  <c r="Y239" i="2"/>
  <c r="Z239" i="2"/>
  <c r="B493" i="2"/>
  <c r="I240" i="2"/>
  <c r="D243" i="2"/>
  <c r="Q243" i="2" s="1"/>
  <c r="P243" i="2" l="1"/>
  <c r="O243" i="2" s="1"/>
  <c r="V240" i="2"/>
  <c r="W240" i="2"/>
  <c r="Y240" i="2"/>
  <c r="Z240" i="2"/>
  <c r="B494" i="2"/>
  <c r="I241" i="2"/>
  <c r="D244" i="2"/>
  <c r="Q244" i="2" s="1"/>
  <c r="P244" i="2" l="1"/>
  <c r="O244" i="2" s="1"/>
  <c r="V241" i="2"/>
  <c r="W241" i="2"/>
  <c r="Y241" i="2"/>
  <c r="Z241" i="2"/>
  <c r="B495" i="2"/>
  <c r="I242" i="2"/>
  <c r="W242" i="2" s="1"/>
  <c r="D245" i="2"/>
  <c r="Q245" i="2" s="1"/>
  <c r="P245" i="2" l="1"/>
  <c r="O245" i="2" s="1"/>
  <c r="V242" i="2"/>
  <c r="Y242" i="2"/>
  <c r="Z242" i="2"/>
  <c r="B496" i="2"/>
  <c r="I243" i="2"/>
  <c r="D246" i="2"/>
  <c r="Q246" i="2" s="1"/>
  <c r="P246" i="2" l="1"/>
  <c r="O246" i="2" s="1"/>
  <c r="V243" i="2"/>
  <c r="W243" i="2"/>
  <c r="Y243" i="2"/>
  <c r="Z243" i="2"/>
  <c r="B497" i="2"/>
  <c r="I244" i="2"/>
  <c r="D247" i="2"/>
  <c r="Q247" i="2" s="1"/>
  <c r="P247" i="2" l="1"/>
  <c r="O247" i="2" s="1"/>
  <c r="V244" i="2"/>
  <c r="W244" i="2"/>
  <c r="Y244" i="2"/>
  <c r="Z244" i="2"/>
  <c r="B498" i="2"/>
  <c r="I245" i="2"/>
  <c r="D248" i="2"/>
  <c r="Q248" i="2" s="1"/>
  <c r="P248" i="2" l="1"/>
  <c r="O248" i="2" s="1"/>
  <c r="V245" i="2"/>
  <c r="W245" i="2"/>
  <c r="Y245" i="2"/>
  <c r="Z245" i="2"/>
  <c r="B499" i="2"/>
  <c r="B500" i="2" s="1"/>
  <c r="I246" i="2"/>
  <c r="D249" i="2"/>
  <c r="Q249" i="2" s="1"/>
  <c r="P249" i="2" l="1"/>
  <c r="O249" i="2" s="1"/>
  <c r="V246" i="2"/>
  <c r="W246" i="2"/>
  <c r="Y246" i="2"/>
  <c r="Z246" i="2"/>
  <c r="B501" i="2"/>
  <c r="I247" i="2"/>
  <c r="D250" i="2"/>
  <c r="Q250" i="2" s="1"/>
  <c r="P250" i="2" l="1"/>
  <c r="O250" i="2" s="1"/>
  <c r="V247" i="2"/>
  <c r="W247" i="2"/>
  <c r="Y247" i="2"/>
  <c r="Z247" i="2"/>
  <c r="B502" i="2"/>
  <c r="I248" i="2"/>
  <c r="D251" i="2"/>
  <c r="Q251" i="2" s="1"/>
  <c r="P251" i="2" l="1"/>
  <c r="O251" i="2" s="1"/>
  <c r="V248" i="2"/>
  <c r="W248" i="2"/>
  <c r="Y248" i="2"/>
  <c r="Z248" i="2"/>
  <c r="B503" i="2"/>
  <c r="I249" i="2"/>
  <c r="W249" i="2" s="1"/>
  <c r="D252" i="2"/>
  <c r="Q252" i="2" s="1"/>
  <c r="P252" i="2" l="1"/>
  <c r="O252" i="2" s="1"/>
  <c r="V249" i="2"/>
  <c r="Y249" i="2"/>
  <c r="Z249" i="2"/>
  <c r="B504" i="2"/>
  <c r="I250" i="2"/>
  <c r="W250" i="2" s="1"/>
  <c r="D253" i="2"/>
  <c r="Q253" i="2" s="1"/>
  <c r="P253" i="2" l="1"/>
  <c r="O253" i="2" s="1"/>
  <c r="V250" i="2"/>
  <c r="Y250" i="2"/>
  <c r="Z250" i="2"/>
  <c r="B505" i="2"/>
  <c r="I251" i="2"/>
  <c r="D254" i="2"/>
  <c r="Q254" i="2" s="1"/>
  <c r="P254" i="2" l="1"/>
  <c r="O254" i="2" s="1"/>
  <c r="V251" i="2"/>
  <c r="W251" i="2"/>
  <c r="Y251" i="2"/>
  <c r="Z251" i="2"/>
  <c r="B506" i="2"/>
  <c r="I252" i="2"/>
  <c r="D255" i="2"/>
  <c r="Q255" i="2" s="1"/>
  <c r="P255" i="2" l="1"/>
  <c r="O255" i="2" s="1"/>
  <c r="V252" i="2"/>
  <c r="W252" i="2"/>
  <c r="Y252" i="2"/>
  <c r="Z252" i="2"/>
  <c r="B507" i="2"/>
  <c r="I253" i="2"/>
  <c r="D256" i="2"/>
  <c r="Q256" i="2" s="1"/>
  <c r="P256" i="2" l="1"/>
  <c r="O256" i="2" s="1"/>
  <c r="V253" i="2"/>
  <c r="W253" i="2"/>
  <c r="Y253" i="2"/>
  <c r="Z253" i="2"/>
  <c r="B508" i="2"/>
  <c r="I254" i="2"/>
  <c r="I255" i="2"/>
  <c r="D257" i="2"/>
  <c r="Q257" i="2" s="1"/>
  <c r="P257" i="2" l="1"/>
  <c r="O257" i="2" s="1"/>
  <c r="V254" i="2"/>
  <c r="W254" i="2"/>
  <c r="V255" i="2"/>
  <c r="W255" i="2"/>
  <c r="Y255" i="2"/>
  <c r="Z255" i="2"/>
  <c r="Y254" i="2"/>
  <c r="Z254" i="2"/>
  <c r="B509" i="2"/>
  <c r="D258" i="2"/>
  <c r="Q258" i="2" s="1"/>
  <c r="P258" i="2" l="1"/>
  <c r="O258" i="2" s="1"/>
  <c r="B510" i="2"/>
  <c r="I256" i="2"/>
  <c r="D259" i="2"/>
  <c r="Q259" i="2" s="1"/>
  <c r="P259" i="2" l="1"/>
  <c r="O259" i="2" s="1"/>
  <c r="V256" i="2"/>
  <c r="W256" i="2"/>
  <c r="Y256" i="2"/>
  <c r="Z256" i="2"/>
  <c r="B511" i="2"/>
  <c r="I257" i="2"/>
  <c r="D260" i="2"/>
  <c r="Q260" i="2" s="1"/>
  <c r="P260" i="2" l="1"/>
  <c r="O260" i="2" s="1"/>
  <c r="V257" i="2"/>
  <c r="W257" i="2"/>
  <c r="Y257" i="2"/>
  <c r="Z257" i="2"/>
  <c r="B512" i="2"/>
  <c r="I258" i="2"/>
  <c r="I259" i="2"/>
  <c r="D261" i="2"/>
  <c r="P261" i="2" l="1"/>
  <c r="O261" i="2" s="1"/>
  <c r="Q261" i="2"/>
  <c r="D262" i="2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496" i="2" s="1"/>
  <c r="D497" i="2" s="1"/>
  <c r="D498" i="2" s="1"/>
  <c r="D499" i="2" s="1"/>
  <c r="D500" i="2" s="1"/>
  <c r="D501" i="2" s="1"/>
  <c r="D502" i="2" s="1"/>
  <c r="D503" i="2" s="1"/>
  <c r="D504" i="2" s="1"/>
  <c r="D505" i="2" s="1"/>
  <c r="D506" i="2" s="1"/>
  <c r="D507" i="2" s="1"/>
  <c r="D508" i="2" s="1"/>
  <c r="D509" i="2" s="1"/>
  <c r="D510" i="2" s="1"/>
  <c r="D511" i="2" s="1"/>
  <c r="D512" i="2" s="1"/>
  <c r="D513" i="2" s="1"/>
  <c r="V258" i="2"/>
  <c r="W258" i="2"/>
  <c r="V259" i="2"/>
  <c r="W259" i="2"/>
  <c r="Y259" i="2"/>
  <c r="Z259" i="2"/>
  <c r="Y258" i="2"/>
  <c r="Z258" i="2"/>
  <c r="B513" i="2"/>
  <c r="D514" i="2" l="1"/>
  <c r="B514" i="2"/>
  <c r="I260" i="2"/>
  <c r="V260" i="2" l="1"/>
  <c r="W260" i="2"/>
  <c r="Y260" i="2"/>
  <c r="Z260" i="2"/>
  <c r="D515" i="2"/>
  <c r="B515" i="2"/>
  <c r="I261" i="2"/>
  <c r="W261" i="2" s="1"/>
  <c r="V261" i="2" l="1"/>
  <c r="Y261" i="2"/>
  <c r="Z261" i="2"/>
  <c r="J944" i="2" a="1"/>
  <c r="J944" i="2" s="1"/>
  <c r="J949" i="2" a="1"/>
  <c r="J949" i="2" s="1"/>
  <c r="J953" i="2" a="1"/>
  <c r="J953" i="2" s="1"/>
  <c r="J960" i="2" a="1"/>
  <c r="J960" i="2" s="1"/>
  <c r="J943" i="2" a="1"/>
  <c r="J943" i="2" s="1"/>
  <c r="J930" i="2" a="1"/>
  <c r="J930" i="2" s="1"/>
  <c r="J942" i="2" a="1"/>
  <c r="J942" i="2" s="1"/>
  <c r="J936" i="2" a="1"/>
  <c r="J936" i="2" s="1"/>
  <c r="J954" i="2" a="1"/>
  <c r="J954" i="2" s="1"/>
  <c r="J950" i="2" a="1"/>
  <c r="J950" i="2" s="1"/>
  <c r="J957" i="2" a="1"/>
  <c r="J957" i="2" s="1"/>
  <c r="J962" i="2" a="1"/>
  <c r="J962" i="2" s="1"/>
  <c r="J941" i="2" a="1"/>
  <c r="J941" i="2" s="1"/>
  <c r="J959" i="2" a="1"/>
  <c r="J959" i="2" s="1"/>
  <c r="J951" i="2" a="1"/>
  <c r="J951" i="2" s="1"/>
  <c r="J961" i="2" a="1"/>
  <c r="J961" i="2" s="1"/>
  <c r="J952" i="2" a="1"/>
  <c r="J952" i="2" s="1"/>
  <c r="J938" i="2" a="1"/>
  <c r="J938" i="2" s="1"/>
  <c r="J955" i="2" a="1"/>
  <c r="J955" i="2" s="1"/>
  <c r="J947" i="2" a="1"/>
  <c r="J947" i="2" s="1"/>
  <c r="J956" i="2" a="1"/>
  <c r="J956" i="2" s="1"/>
  <c r="J939" i="2" a="1"/>
  <c r="J939" i="2" s="1"/>
  <c r="J946" i="2" a="1"/>
  <c r="J946" i="2" s="1"/>
  <c r="J940" i="2" a="1"/>
  <c r="J940" i="2" s="1"/>
  <c r="J913" i="2" a="1"/>
  <c r="J913" i="2" s="1"/>
  <c r="J945" i="2" a="1"/>
  <c r="J945" i="2" s="1"/>
  <c r="J948" i="2" a="1"/>
  <c r="J948" i="2" s="1"/>
  <c r="J933" i="2" a="1"/>
  <c r="J933" i="2" s="1"/>
  <c r="J958" i="2" a="1"/>
  <c r="J958" i="2" s="1"/>
  <c r="J963" i="2" a="1"/>
  <c r="J963" i="2" s="1"/>
  <c r="J915" i="2" a="1"/>
  <c r="J915" i="2" s="1"/>
  <c r="J924" i="2" a="1"/>
  <c r="J924" i="2" s="1"/>
  <c r="J926" i="2" a="1"/>
  <c r="J926" i="2" s="1"/>
  <c r="J928" i="2" a="1"/>
  <c r="J928" i="2" s="1"/>
  <c r="J935" i="2" a="1"/>
  <c r="J935" i="2" s="1"/>
  <c r="J921" i="2" a="1"/>
  <c r="J921" i="2" s="1"/>
  <c r="J922" i="2" a="1"/>
  <c r="J922" i="2" s="1"/>
  <c r="J925" i="2" a="1"/>
  <c r="J925" i="2" s="1"/>
  <c r="J919" i="2" a="1"/>
  <c r="J919" i="2" s="1"/>
  <c r="J934" i="2" a="1"/>
  <c r="J934" i="2" s="1"/>
  <c r="J912" i="2" a="1"/>
  <c r="J912" i="2" s="1"/>
  <c r="J920" i="2" a="1"/>
  <c r="J920" i="2" s="1"/>
  <c r="J917" i="2" a="1"/>
  <c r="J917" i="2" s="1"/>
  <c r="J918" i="2" a="1"/>
  <c r="J918" i="2" s="1"/>
  <c r="J916" i="2" a="1"/>
  <c r="J916" i="2" s="1"/>
  <c r="J923" i="2" a="1"/>
  <c r="J923" i="2" s="1"/>
  <c r="J914" i="2" a="1"/>
  <c r="J914" i="2" s="1"/>
  <c r="J937" i="2" a="1"/>
  <c r="J937" i="2" s="1"/>
  <c r="J929" i="2" a="1"/>
  <c r="J929" i="2" s="1"/>
  <c r="J927" i="2" a="1"/>
  <c r="J927" i="2" s="1"/>
  <c r="J932" i="2" a="1"/>
  <c r="J932" i="2" s="1"/>
  <c r="J931" i="2" a="1"/>
  <c r="J931" i="2" s="1"/>
  <c r="J256" i="2" a="1"/>
  <c r="J256" i="2" s="1"/>
  <c r="J898" i="2" a="1"/>
  <c r="J898" i="2" s="1"/>
  <c r="J889" i="2" a="1"/>
  <c r="J889" i="2" s="1"/>
  <c r="J892" i="2" a="1"/>
  <c r="J892" i="2" s="1"/>
  <c r="J895" i="2" a="1"/>
  <c r="J895" i="2" s="1"/>
  <c r="J911" i="2" a="1"/>
  <c r="J911" i="2" s="1"/>
  <c r="J908" i="2" a="1"/>
  <c r="J908" i="2" s="1"/>
  <c r="J907" i="2" a="1"/>
  <c r="J907" i="2" s="1"/>
  <c r="J901" i="2" a="1"/>
  <c r="J901" i="2" s="1"/>
  <c r="J897" i="2" a="1"/>
  <c r="J897" i="2" s="1"/>
  <c r="J890" i="2" a="1"/>
  <c r="J890" i="2" s="1"/>
  <c r="J900" i="2" a="1"/>
  <c r="J900" i="2" s="1"/>
  <c r="J896" i="2" a="1"/>
  <c r="J896" i="2" s="1"/>
  <c r="J891" i="2" a="1"/>
  <c r="J891" i="2" s="1"/>
  <c r="J899" i="2" a="1"/>
  <c r="J899" i="2" s="1"/>
  <c r="J904" i="2" a="1"/>
  <c r="J904" i="2" s="1"/>
  <c r="J888" i="2" a="1"/>
  <c r="J888" i="2" s="1"/>
  <c r="J902" i="2" a="1"/>
  <c r="J902" i="2" s="1"/>
  <c r="J894" i="2" a="1"/>
  <c r="J894" i="2" s="1"/>
  <c r="J886" i="2" a="1"/>
  <c r="J886" i="2" s="1"/>
  <c r="J910" i="2" a="1"/>
  <c r="J910" i="2" s="1"/>
  <c r="J909" i="2" a="1"/>
  <c r="J909" i="2" s="1"/>
  <c r="J893" i="2" a="1"/>
  <c r="J893" i="2" s="1"/>
  <c r="J903" i="2" a="1"/>
  <c r="J903" i="2" s="1"/>
  <c r="J887" i="2" a="1"/>
  <c r="J887" i="2" s="1"/>
  <c r="J905" i="2" a="1"/>
  <c r="J905" i="2" s="1"/>
  <c r="J906" i="2" a="1"/>
  <c r="J906" i="2" s="1"/>
  <c r="J257" i="2" a="1"/>
  <c r="J257" i="2" s="1"/>
  <c r="J881" i="2" a="1"/>
  <c r="J881" i="2" s="1"/>
  <c r="J770" i="2" a="1"/>
  <c r="J770" i="2" s="1"/>
  <c r="J785" i="2" a="1"/>
  <c r="J785" i="2" s="1"/>
  <c r="J797" i="2" a="1"/>
  <c r="J797" i="2" s="1"/>
  <c r="J833" i="2" a="1"/>
  <c r="J833" i="2" s="1"/>
  <c r="J794" i="2" a="1"/>
  <c r="J794" i="2" s="1"/>
  <c r="J845" i="2" a="1"/>
  <c r="J845" i="2" s="1"/>
  <c r="J840" i="2" a="1"/>
  <c r="J840" i="2" s="1"/>
  <c r="J830" i="2" a="1"/>
  <c r="J830" i="2" s="1"/>
  <c r="J768" i="2" a="1"/>
  <c r="J768" i="2" s="1"/>
  <c r="J765" i="2" a="1"/>
  <c r="J765" i="2" s="1"/>
  <c r="J876" i="2" a="1"/>
  <c r="J876" i="2" s="1"/>
  <c r="J800" i="2" a="1"/>
  <c r="J800" i="2" s="1"/>
  <c r="J809" i="2" a="1"/>
  <c r="J809" i="2" s="1"/>
  <c r="J818" i="2" a="1"/>
  <c r="J818" i="2" s="1"/>
  <c r="J878" i="2" a="1"/>
  <c r="J878" i="2" s="1"/>
  <c r="J781" i="2" a="1"/>
  <c r="J781" i="2" s="1"/>
  <c r="J836" i="2" a="1"/>
  <c r="J836" i="2" s="1"/>
  <c r="J773" i="2" a="1"/>
  <c r="J773" i="2" s="1"/>
  <c r="J853" i="2" a="1"/>
  <c r="J853" i="2" s="1"/>
  <c r="J760" i="2" a="1"/>
  <c r="J760" i="2" s="1"/>
  <c r="J776" i="2" a="1"/>
  <c r="J776" i="2" s="1"/>
  <c r="J788" i="2" a="1"/>
  <c r="J788" i="2" s="1"/>
  <c r="J848" i="2" a="1"/>
  <c r="J848" i="2" s="1"/>
  <c r="J854" i="2" a="1"/>
  <c r="J854" i="2" s="1"/>
  <c r="J777" i="2" a="1"/>
  <c r="J777" i="2" s="1"/>
  <c r="J806" i="2" a="1"/>
  <c r="J806" i="2" s="1"/>
  <c r="J847" i="2" a="1"/>
  <c r="J847" i="2" s="1"/>
  <c r="J852" i="2" a="1"/>
  <c r="J852" i="2" s="1"/>
  <c r="J816" i="2" a="1"/>
  <c r="J816" i="2" s="1"/>
  <c r="J780" i="2" a="1"/>
  <c r="J780" i="2" s="1"/>
  <c r="J864" i="2" a="1"/>
  <c r="J864" i="2" s="1"/>
  <c r="J792" i="2" a="1"/>
  <c r="J792" i="2" s="1"/>
  <c r="J812" i="2" a="1"/>
  <c r="J812" i="2" s="1"/>
  <c r="J789" i="2" a="1"/>
  <c r="J789" i="2" s="1"/>
  <c r="J758" i="2" a="1"/>
  <c r="J758" i="2" s="1"/>
  <c r="J772" i="2" a="1"/>
  <c r="J772" i="2" s="1"/>
  <c r="J810" i="2" a="1"/>
  <c r="J810" i="2" s="1"/>
  <c r="J819" i="2" a="1"/>
  <c r="J819" i="2" s="1"/>
  <c r="J824" i="2" a="1"/>
  <c r="J824" i="2" s="1"/>
  <c r="J762" i="2" a="1"/>
  <c r="J762" i="2" s="1"/>
  <c r="J767" i="2" a="1"/>
  <c r="J767" i="2" s="1"/>
  <c r="J846" i="2" a="1"/>
  <c r="J846" i="2" s="1"/>
  <c r="J815" i="2" a="1"/>
  <c r="J815" i="2" s="1"/>
  <c r="J791" i="2" a="1"/>
  <c r="J791" i="2" s="1"/>
  <c r="J842" i="2" a="1"/>
  <c r="J842" i="2" s="1"/>
  <c r="J790" i="2" a="1"/>
  <c r="J790" i="2" s="1"/>
  <c r="J884" i="2" a="1"/>
  <c r="J884" i="2" s="1"/>
  <c r="J837" i="2" a="1"/>
  <c r="J837" i="2" s="1"/>
  <c r="J835" i="2" a="1"/>
  <c r="J835" i="2" s="1"/>
  <c r="J779" i="2" a="1"/>
  <c r="J779" i="2" s="1"/>
  <c r="J858" i="2" a="1"/>
  <c r="J858" i="2" s="1"/>
  <c r="J843" i="2" a="1"/>
  <c r="J843" i="2" s="1"/>
  <c r="J850" i="2" a="1"/>
  <c r="J850" i="2" s="1"/>
  <c r="J813" i="2" a="1"/>
  <c r="J813" i="2" s="1"/>
  <c r="J872" i="2" a="1"/>
  <c r="J872" i="2" s="1"/>
  <c r="J778" i="2" a="1"/>
  <c r="J778" i="2" s="1"/>
  <c r="J782" i="2" a="1"/>
  <c r="J782" i="2" s="1"/>
  <c r="J793" i="2" a="1"/>
  <c r="J793" i="2" s="1"/>
  <c r="J849" i="2" a="1"/>
  <c r="J849" i="2" s="1"/>
  <c r="J766" i="2" a="1"/>
  <c r="J766" i="2" s="1"/>
  <c r="J831" i="2" a="1"/>
  <c r="J831" i="2" s="1"/>
  <c r="J759" i="2" a="1"/>
  <c r="J759" i="2" s="1"/>
  <c r="J869" i="2" a="1"/>
  <c r="J869" i="2" s="1"/>
  <c r="J799" i="2" a="1"/>
  <c r="J799" i="2" s="1"/>
  <c r="J802" i="2" a="1"/>
  <c r="J802" i="2" s="1"/>
  <c r="J826" i="2" a="1"/>
  <c r="J826" i="2" s="1"/>
  <c r="J811" i="2" a="1"/>
  <c r="J811" i="2" s="1"/>
  <c r="J808" i="2" a="1"/>
  <c r="J808" i="2" s="1"/>
  <c r="J832" i="2" a="1"/>
  <c r="J832" i="2" s="1"/>
  <c r="J865" i="2" a="1"/>
  <c r="J865" i="2" s="1"/>
  <c r="J761" i="2" a="1"/>
  <c r="J761" i="2" s="1"/>
  <c r="J823" i="2" a="1"/>
  <c r="J823" i="2" s="1"/>
  <c r="J820" i="2" a="1"/>
  <c r="J820" i="2" s="1"/>
  <c r="J874" i="2" a="1"/>
  <c r="J874" i="2" s="1"/>
  <c r="J875" i="2" a="1"/>
  <c r="J875" i="2" s="1"/>
  <c r="J838" i="2" a="1"/>
  <c r="J838" i="2" s="1"/>
  <c r="J787" i="2" a="1"/>
  <c r="J787" i="2" s="1"/>
  <c r="J844" i="2" a="1"/>
  <c r="J844" i="2" s="1"/>
  <c r="J868" i="2" a="1"/>
  <c r="J868" i="2" s="1"/>
  <c r="J821" i="2" a="1"/>
  <c r="J821" i="2" s="1"/>
  <c r="J756" i="2" a="1"/>
  <c r="J756" i="2" s="1"/>
  <c r="J827" i="2" a="1"/>
  <c r="J827" i="2" s="1"/>
  <c r="J867" i="2" a="1"/>
  <c r="J867" i="2" s="1"/>
  <c r="J764" i="2" a="1"/>
  <c r="J764" i="2" s="1"/>
  <c r="J870" i="2" a="1"/>
  <c r="J870" i="2" s="1"/>
  <c r="J883" i="2" a="1"/>
  <c r="J883" i="2" s="1"/>
  <c r="J783" i="2" a="1"/>
  <c r="J783" i="2" s="1"/>
  <c r="J769" i="2" a="1"/>
  <c r="J769" i="2" s="1"/>
  <c r="J834" i="2" a="1"/>
  <c r="J834" i="2" s="1"/>
  <c r="J863" i="2" a="1"/>
  <c r="J863" i="2" s="1"/>
  <c r="J851" i="2" a="1"/>
  <c r="J851" i="2" s="1"/>
  <c r="J857" i="2" a="1"/>
  <c r="J857" i="2" s="1"/>
  <c r="J885" i="2" a="1"/>
  <c r="J885" i="2" s="1"/>
  <c r="J786" i="2" a="1"/>
  <c r="J786" i="2" s="1"/>
  <c r="J822" i="2" a="1"/>
  <c r="J822" i="2" s="1"/>
  <c r="J828" i="2" a="1"/>
  <c r="J828" i="2" s="1"/>
  <c r="J763" i="2" a="1"/>
  <c r="J763" i="2" s="1"/>
  <c r="J856" i="2" a="1"/>
  <c r="J856" i="2" s="1"/>
  <c r="J825" i="2" a="1"/>
  <c r="J825" i="2" s="1"/>
  <c r="J801" i="2" a="1"/>
  <c r="J801" i="2" s="1"/>
  <c r="J784" i="2" a="1"/>
  <c r="J784" i="2" s="1"/>
  <c r="J804" i="2" a="1"/>
  <c r="J804" i="2" s="1"/>
  <c r="J859" i="2" a="1"/>
  <c r="J859" i="2" s="1"/>
  <c r="J880" i="2" a="1"/>
  <c r="J880" i="2" s="1"/>
  <c r="J861" i="2" a="1"/>
  <c r="J861" i="2" s="1"/>
  <c r="J871" i="2" a="1"/>
  <c r="J871" i="2" s="1"/>
  <c r="J855" i="2" a="1"/>
  <c r="J855" i="2" s="1"/>
  <c r="J771" i="2" a="1"/>
  <c r="J771" i="2" s="1"/>
  <c r="J803" i="2" a="1"/>
  <c r="J803" i="2" s="1"/>
  <c r="J805" i="2" a="1"/>
  <c r="J805" i="2" s="1"/>
  <c r="J877" i="2" a="1"/>
  <c r="J877" i="2" s="1"/>
  <c r="J757" i="2" a="1"/>
  <c r="J757" i="2" s="1"/>
  <c r="J807" i="2" a="1"/>
  <c r="J807" i="2" s="1"/>
  <c r="J798" i="2" a="1"/>
  <c r="J798" i="2" s="1"/>
  <c r="J796" i="2" a="1"/>
  <c r="J796" i="2" s="1"/>
  <c r="J862" i="2" a="1"/>
  <c r="J862" i="2" s="1"/>
  <c r="J775" i="2" a="1"/>
  <c r="J775" i="2" s="1"/>
  <c r="J873" i="2" a="1"/>
  <c r="J873" i="2" s="1"/>
  <c r="J841" i="2" a="1"/>
  <c r="J841" i="2" s="1"/>
  <c r="J860" i="2" a="1"/>
  <c r="J860" i="2" s="1"/>
  <c r="J829" i="2" a="1"/>
  <c r="J829" i="2" s="1"/>
  <c r="J814" i="2" a="1"/>
  <c r="J814" i="2" s="1"/>
  <c r="J839" i="2" a="1"/>
  <c r="J839" i="2" s="1"/>
  <c r="J817" i="2" a="1"/>
  <c r="J817" i="2" s="1"/>
  <c r="J882" i="2" a="1"/>
  <c r="J882" i="2" s="1"/>
  <c r="J879" i="2" a="1"/>
  <c r="J879" i="2" s="1"/>
  <c r="J795" i="2" a="1"/>
  <c r="J795" i="2" s="1"/>
  <c r="J866" i="2" a="1"/>
  <c r="J866" i="2" s="1"/>
  <c r="J774" i="2" a="1"/>
  <c r="J774" i="2" s="1"/>
  <c r="J740" i="2" a="1"/>
  <c r="J740" i="2" s="1"/>
  <c r="J752" i="2" a="1"/>
  <c r="J752" i="2" s="1"/>
  <c r="J754" i="2" a="1"/>
  <c r="J754" i="2" s="1"/>
  <c r="J755" i="2" a="1"/>
  <c r="J755" i="2" s="1"/>
  <c r="J737" i="2" a="1"/>
  <c r="J737" i="2" s="1"/>
  <c r="J749" i="2" a="1"/>
  <c r="J749" i="2" s="1"/>
  <c r="J731" i="2" a="1"/>
  <c r="J731" i="2" s="1"/>
  <c r="J733" i="2" a="1"/>
  <c r="J733" i="2" s="1"/>
  <c r="J750" i="2" a="1"/>
  <c r="J750" i="2" s="1"/>
  <c r="J734" i="2" a="1"/>
  <c r="J734" i="2" s="1"/>
  <c r="J732" i="2" a="1"/>
  <c r="J732" i="2" s="1"/>
  <c r="J744" i="2" a="1"/>
  <c r="J744" i="2" s="1"/>
  <c r="J748" i="2" a="1"/>
  <c r="J748" i="2" s="1"/>
  <c r="J736" i="2" a="1"/>
  <c r="J736" i="2" s="1"/>
  <c r="J753" i="2" a="1"/>
  <c r="J753" i="2" s="1"/>
  <c r="J751" i="2" a="1"/>
  <c r="J751" i="2" s="1"/>
  <c r="J730" i="2" a="1"/>
  <c r="J730" i="2" s="1"/>
  <c r="J739" i="2" a="1"/>
  <c r="J739" i="2" s="1"/>
  <c r="J745" i="2" a="1"/>
  <c r="J745" i="2" s="1"/>
  <c r="J747" i="2" a="1"/>
  <c r="J747" i="2" s="1"/>
  <c r="J741" i="2" a="1"/>
  <c r="J741" i="2" s="1"/>
  <c r="J735" i="2" a="1"/>
  <c r="J735" i="2" s="1"/>
  <c r="J738" i="2" a="1"/>
  <c r="J738" i="2" s="1"/>
  <c r="J742" i="2" a="1"/>
  <c r="J742" i="2" s="1"/>
  <c r="J746" i="2" a="1"/>
  <c r="J746" i="2" s="1"/>
  <c r="J743" i="2" a="1"/>
  <c r="J743" i="2" s="1"/>
  <c r="J681" i="2" a="1"/>
  <c r="J681" i="2" s="1"/>
  <c r="J667" i="2" a="1"/>
  <c r="J667" i="2" s="1"/>
  <c r="J687" i="2" a="1"/>
  <c r="J687" i="2" s="1"/>
  <c r="J673" i="2" a="1"/>
  <c r="J673" i="2" s="1"/>
  <c r="J725" i="2" a="1"/>
  <c r="J725" i="2" s="1"/>
  <c r="J664" i="2" a="1"/>
  <c r="J664" i="2" s="1"/>
  <c r="J655" i="2" a="1"/>
  <c r="J655" i="2" s="1"/>
  <c r="J699" i="2" a="1"/>
  <c r="J699" i="2" s="1"/>
  <c r="J696" i="2" a="1"/>
  <c r="J696" i="2" s="1"/>
  <c r="J729" i="2" a="1"/>
  <c r="J729" i="2" s="1"/>
  <c r="J680" i="2" a="1"/>
  <c r="J680" i="2" s="1"/>
  <c r="J722" i="2" a="1"/>
  <c r="J722" i="2" s="1"/>
  <c r="J721" i="2" a="1"/>
  <c r="J721" i="2" s="1"/>
  <c r="J659" i="2" a="1"/>
  <c r="J659" i="2" s="1"/>
  <c r="J668" i="2" a="1"/>
  <c r="J668" i="2" s="1"/>
  <c r="J658" i="2" a="1"/>
  <c r="J658" i="2" s="1"/>
  <c r="J661" i="2" a="1"/>
  <c r="J661" i="2" s="1"/>
  <c r="J672" i="2" a="1"/>
  <c r="J672" i="2" s="1"/>
  <c r="J720" i="2" a="1"/>
  <c r="J720" i="2" s="1"/>
  <c r="J710" i="2" a="1"/>
  <c r="J710" i="2" s="1"/>
  <c r="J671" i="2" a="1"/>
  <c r="J671" i="2" s="1"/>
  <c r="J713" i="2" a="1"/>
  <c r="J713" i="2" s="1"/>
  <c r="J677" i="2" a="1"/>
  <c r="J677" i="2" s="1"/>
  <c r="J706" i="2" a="1"/>
  <c r="J706" i="2" s="1"/>
  <c r="J675" i="2" a="1"/>
  <c r="J675" i="2" s="1"/>
  <c r="J665" i="2" a="1"/>
  <c r="J665" i="2" s="1"/>
  <c r="J700" i="2" a="1"/>
  <c r="J700" i="2" s="1"/>
  <c r="J705" i="2" a="1"/>
  <c r="J705" i="2" s="1"/>
  <c r="J656" i="2" a="1"/>
  <c r="J656" i="2" s="1"/>
  <c r="J690" i="2" a="1"/>
  <c r="J690" i="2" s="1"/>
  <c r="J654" i="2" a="1"/>
  <c r="J654" i="2" s="1"/>
  <c r="J676" i="2" a="1"/>
  <c r="J676" i="2" s="1"/>
  <c r="J724" i="2" a="1"/>
  <c r="J724" i="2" s="1"/>
  <c r="J691" i="2" a="1"/>
  <c r="J691" i="2" s="1"/>
  <c r="J708" i="2" a="1"/>
  <c r="J708" i="2" s="1"/>
  <c r="J697" i="2" a="1"/>
  <c r="J697" i="2" s="1"/>
  <c r="J653" i="2" a="1"/>
  <c r="J653" i="2" s="1"/>
  <c r="J692" i="2" a="1"/>
  <c r="J692" i="2" s="1"/>
  <c r="J712" i="2" a="1"/>
  <c r="J712" i="2" s="1"/>
  <c r="J657" i="2" a="1"/>
  <c r="J657" i="2" s="1"/>
  <c r="J670" i="2" a="1"/>
  <c r="J670" i="2" s="1"/>
  <c r="J688" i="2" a="1"/>
  <c r="J688" i="2" s="1"/>
  <c r="J709" i="2" a="1"/>
  <c r="J709" i="2" s="1"/>
  <c r="J669" i="2" a="1"/>
  <c r="J669" i="2" s="1"/>
  <c r="J682" i="2" a="1"/>
  <c r="J682" i="2" s="1"/>
  <c r="J685" i="2" a="1"/>
  <c r="J685" i="2" s="1"/>
  <c r="J704" i="2" a="1"/>
  <c r="J704" i="2" s="1"/>
  <c r="J663" i="2" a="1"/>
  <c r="J663" i="2" s="1"/>
  <c r="J716" i="2" a="1"/>
  <c r="J716" i="2" s="1"/>
  <c r="J698" i="2" a="1"/>
  <c r="J698" i="2" s="1"/>
  <c r="J652" i="2" a="1"/>
  <c r="J652" i="2" s="1"/>
  <c r="J702" i="2" a="1"/>
  <c r="J702" i="2" s="1"/>
  <c r="J679" i="2" a="1"/>
  <c r="J679" i="2" s="1"/>
  <c r="J718" i="2" a="1"/>
  <c r="J718" i="2" s="1"/>
  <c r="J662" i="2" a="1"/>
  <c r="J662" i="2" s="1"/>
  <c r="J714" i="2" a="1"/>
  <c r="J714" i="2" s="1"/>
  <c r="J674" i="2" a="1"/>
  <c r="J674" i="2" s="1"/>
  <c r="J678" i="2" a="1"/>
  <c r="J678" i="2" s="1"/>
  <c r="J693" i="2" a="1"/>
  <c r="J693" i="2" s="1"/>
  <c r="J728" i="2" a="1"/>
  <c r="J728" i="2" s="1"/>
  <c r="J715" i="2" a="1"/>
  <c r="J715" i="2" s="1"/>
  <c r="J660" i="2" a="1"/>
  <c r="J660" i="2" s="1"/>
  <c r="J666" i="2" a="1"/>
  <c r="J666" i="2" s="1"/>
  <c r="J707" i="2" a="1"/>
  <c r="J707" i="2" s="1"/>
  <c r="J723" i="2" a="1"/>
  <c r="J723" i="2" s="1"/>
  <c r="J726" i="2" a="1"/>
  <c r="J726" i="2" s="1"/>
  <c r="J683" i="2" a="1"/>
  <c r="J683" i="2" s="1"/>
  <c r="J701" i="2" a="1"/>
  <c r="J701" i="2" s="1"/>
  <c r="J686" i="2" a="1"/>
  <c r="J686" i="2" s="1"/>
  <c r="J711" i="2" a="1"/>
  <c r="J711" i="2" s="1"/>
  <c r="J719" i="2" a="1"/>
  <c r="J719" i="2" s="1"/>
  <c r="J695" i="2" a="1"/>
  <c r="J695" i="2" s="1"/>
  <c r="J694" i="2" a="1"/>
  <c r="J694" i="2" s="1"/>
  <c r="J684" i="2" a="1"/>
  <c r="J684" i="2" s="1"/>
  <c r="J717" i="2" a="1"/>
  <c r="J717" i="2" s="1"/>
  <c r="J727" i="2" a="1"/>
  <c r="J727" i="2" s="1"/>
  <c r="J703" i="2" a="1"/>
  <c r="J703" i="2" s="1"/>
  <c r="J689" i="2" a="1"/>
  <c r="J689" i="2" s="1"/>
  <c r="J628" i="2" a="1"/>
  <c r="J628" i="2" s="1"/>
  <c r="J635" i="2" a="1"/>
  <c r="J635" i="2" s="1"/>
  <c r="J647" i="2" a="1"/>
  <c r="J647" i="2" s="1"/>
  <c r="J641" i="2" a="1"/>
  <c r="J641" i="2" s="1"/>
  <c r="J629" i="2" a="1"/>
  <c r="J629" i="2" s="1"/>
  <c r="J651" i="2" a="1"/>
  <c r="J651" i="2" s="1"/>
  <c r="J627" i="2" a="1"/>
  <c r="J627" i="2" s="1"/>
  <c r="J645" i="2" a="1"/>
  <c r="J645" i="2" s="1"/>
  <c r="J650" i="2" a="1"/>
  <c r="J650" i="2" s="1"/>
  <c r="J644" i="2" a="1"/>
  <c r="J644" i="2" s="1"/>
  <c r="J634" i="2" a="1"/>
  <c r="J634" i="2" s="1"/>
  <c r="J636" i="2" a="1"/>
  <c r="J636" i="2" s="1"/>
  <c r="J643" i="2" a="1"/>
  <c r="J643" i="2" s="1"/>
  <c r="J632" i="2" a="1"/>
  <c r="J632" i="2" s="1"/>
  <c r="J633" i="2" a="1"/>
  <c r="J633" i="2" s="1"/>
  <c r="J626" i="2" a="1"/>
  <c r="J626" i="2" s="1"/>
  <c r="J640" i="2" a="1"/>
  <c r="J640" i="2" s="1"/>
  <c r="J639" i="2" a="1"/>
  <c r="J639" i="2" s="1"/>
  <c r="J638" i="2" a="1"/>
  <c r="J638" i="2" s="1"/>
  <c r="J637" i="2" a="1"/>
  <c r="J637" i="2" s="1"/>
  <c r="J631" i="2" a="1"/>
  <c r="J631" i="2" s="1"/>
  <c r="J648" i="2" a="1"/>
  <c r="J648" i="2" s="1"/>
  <c r="J642" i="2" a="1"/>
  <c r="J642" i="2" s="1"/>
  <c r="J646" i="2" a="1"/>
  <c r="J646" i="2" s="1"/>
  <c r="J649" i="2" a="1"/>
  <c r="J649" i="2" s="1"/>
  <c r="J630" i="2" a="1"/>
  <c r="J630" i="2" s="1"/>
  <c r="J261" i="2" a="1"/>
  <c r="J261" i="2" s="1"/>
  <c r="J536" i="2" a="1"/>
  <c r="J536" i="2" s="1"/>
  <c r="J624" i="2" a="1"/>
  <c r="J624" i="2" s="1"/>
  <c r="J439" i="2" a="1"/>
  <c r="J439" i="2" s="1"/>
  <c r="J496" i="2" a="1"/>
  <c r="J496" i="2" s="1"/>
  <c r="J372" i="2" a="1"/>
  <c r="J372" i="2" s="1"/>
  <c r="J481" i="2" a="1"/>
  <c r="J481" i="2" s="1"/>
  <c r="J330" i="2" a="1"/>
  <c r="J330" i="2" s="1"/>
  <c r="J308" i="2" a="1"/>
  <c r="J308" i="2" s="1"/>
  <c r="J542" i="2" a="1"/>
  <c r="J542" i="2" s="1"/>
  <c r="J293" i="2" a="1"/>
  <c r="J293" i="2" s="1"/>
  <c r="J559" i="2" a="1"/>
  <c r="J559" i="2" s="1"/>
  <c r="J618" i="2" a="1"/>
  <c r="J618" i="2" s="1"/>
  <c r="J486" i="2" a="1"/>
  <c r="J486" i="2" s="1"/>
  <c r="J310" i="2" a="1"/>
  <c r="J310" i="2" s="1"/>
  <c r="J556" i="2" a="1"/>
  <c r="J556" i="2" s="1"/>
  <c r="J322" i="2" a="1"/>
  <c r="J322" i="2" s="1"/>
  <c r="J314" i="2" a="1"/>
  <c r="J314" i="2" s="1"/>
  <c r="J343" i="2" a="1"/>
  <c r="J343" i="2" s="1"/>
  <c r="J317" i="2" a="1"/>
  <c r="J317" i="2" s="1"/>
  <c r="J571" i="2" a="1"/>
  <c r="J571" i="2" s="1"/>
  <c r="J304" i="2" a="1"/>
  <c r="J304" i="2" s="1"/>
  <c r="J380" i="2" a="1"/>
  <c r="J380" i="2" s="1"/>
  <c r="J495" i="2" a="1"/>
  <c r="J495" i="2" s="1"/>
  <c r="J391" i="2" a="1"/>
  <c r="J391" i="2" s="1"/>
  <c r="J352" i="2" a="1"/>
  <c r="J352" i="2" s="1"/>
  <c r="J613" i="2" a="1"/>
  <c r="J613" i="2" s="1"/>
  <c r="J368" i="2" a="1"/>
  <c r="J368" i="2" s="1"/>
  <c r="J438" i="2" a="1"/>
  <c r="J438" i="2" s="1"/>
  <c r="J546" i="2" a="1"/>
  <c r="J546" i="2" s="1"/>
  <c r="J568" i="2" a="1"/>
  <c r="J568" i="2" s="1"/>
  <c r="J404" i="2" a="1"/>
  <c r="J404" i="2" s="1"/>
  <c r="J288" i="2" a="1"/>
  <c r="J288" i="2" s="1"/>
  <c r="J280" i="2" a="1"/>
  <c r="J280" i="2" s="1"/>
  <c r="J420" i="2" a="1"/>
  <c r="J420" i="2" s="1"/>
  <c r="J501" i="2" a="1"/>
  <c r="J501" i="2" s="1"/>
  <c r="J364" i="2" a="1"/>
  <c r="J364" i="2" s="1"/>
  <c r="J537" i="2" a="1"/>
  <c r="J537" i="2" s="1"/>
  <c r="J462" i="2" a="1"/>
  <c r="J462" i="2" s="1"/>
  <c r="J492" i="2" a="1"/>
  <c r="J492" i="2" s="1"/>
  <c r="J401" i="2" a="1"/>
  <c r="J401" i="2" s="1"/>
  <c r="J300" i="2" a="1"/>
  <c r="J300" i="2" s="1"/>
  <c r="J321" i="2" a="1"/>
  <c r="J321" i="2" s="1"/>
  <c r="J580" i="2" a="1"/>
  <c r="J580" i="2" s="1"/>
  <c r="J511" i="2" a="1"/>
  <c r="J511" i="2" s="1"/>
  <c r="J329" i="2" a="1"/>
  <c r="J329" i="2" s="1"/>
  <c r="J398" i="2" a="1"/>
  <c r="J398" i="2" s="1"/>
  <c r="J446" i="2" a="1"/>
  <c r="J446" i="2" s="1"/>
  <c r="J282" i="2" a="1"/>
  <c r="J282" i="2" s="1"/>
  <c r="J607" i="2" a="1"/>
  <c r="J607" i="2" s="1"/>
  <c r="J346" i="2" a="1"/>
  <c r="J346" i="2" s="1"/>
  <c r="J608" i="2" a="1"/>
  <c r="J608" i="2" s="1"/>
  <c r="J362" i="2" a="1"/>
  <c r="J362" i="2" s="1"/>
  <c r="J315" i="2" a="1"/>
  <c r="J315" i="2" s="1"/>
  <c r="J474" i="2" a="1"/>
  <c r="J474" i="2" s="1"/>
  <c r="J528" i="2" a="1"/>
  <c r="J528" i="2" s="1"/>
  <c r="J472" i="2" a="1"/>
  <c r="J472" i="2" s="1"/>
  <c r="J389" i="2" a="1"/>
  <c r="J389" i="2" s="1"/>
  <c r="J301" i="2" a="1"/>
  <c r="J301" i="2" s="1"/>
  <c r="J567" i="2" a="1"/>
  <c r="J567" i="2" s="1"/>
  <c r="J381" i="2" a="1"/>
  <c r="J381" i="2" s="1"/>
  <c r="J418" i="2" a="1"/>
  <c r="J418" i="2" s="1"/>
  <c r="J339" i="2" a="1"/>
  <c r="J339" i="2" s="1"/>
  <c r="J491" i="2" a="1"/>
  <c r="J491" i="2" s="1"/>
  <c r="J393" i="2" a="1"/>
  <c r="J393" i="2" s="1"/>
  <c r="J390" i="2" a="1"/>
  <c r="J390" i="2" s="1"/>
  <c r="J590" i="2" a="1"/>
  <c r="J590" i="2" s="1"/>
  <c r="J530" i="2" a="1"/>
  <c r="J530" i="2" s="1"/>
  <c r="J459" i="2" a="1"/>
  <c r="J459" i="2" s="1"/>
  <c r="J431" i="2" a="1"/>
  <c r="J431" i="2" s="1"/>
  <c r="J460" i="2" a="1"/>
  <c r="J460" i="2" s="1"/>
  <c r="J312" i="2" a="1"/>
  <c r="J312" i="2" s="1"/>
  <c r="J598" i="2" a="1"/>
  <c r="J598" i="2" s="1"/>
  <c r="J328" i="2" a="1"/>
  <c r="J328" i="2" s="1"/>
  <c r="J353" i="2" a="1"/>
  <c r="J353" i="2" s="1"/>
  <c r="J411" i="2" a="1"/>
  <c r="J411" i="2" s="1"/>
  <c r="J614" i="2" a="1"/>
  <c r="J614" i="2" s="1"/>
  <c r="J516" i="2" a="1"/>
  <c r="J516" i="2" s="1"/>
  <c r="J383" i="2" a="1"/>
  <c r="J383" i="2" s="1"/>
  <c r="J600" i="2" a="1"/>
  <c r="J600" i="2" s="1"/>
  <c r="J428" i="2" a="1"/>
  <c r="J428" i="2" s="1"/>
  <c r="J502" i="2" a="1"/>
  <c r="J502" i="2" s="1"/>
  <c r="J409" i="2" a="1"/>
  <c r="J409" i="2" s="1"/>
  <c r="J447" i="2" a="1"/>
  <c r="J447" i="2" s="1"/>
  <c r="J477" i="2" a="1"/>
  <c r="J477" i="2" s="1"/>
  <c r="J513" i="2" a="1"/>
  <c r="J513" i="2" s="1"/>
  <c r="J324" i="2" a="1"/>
  <c r="J324" i="2" s="1"/>
  <c r="J341" i="2" a="1"/>
  <c r="J341" i="2" s="1"/>
  <c r="J399" i="2" a="1"/>
  <c r="J399" i="2" s="1"/>
  <c r="J355" i="2" a="1"/>
  <c r="J355" i="2" s="1"/>
  <c r="J550" i="2" a="1"/>
  <c r="J550" i="2" s="1"/>
  <c r="J619" i="2" a="1"/>
  <c r="J619" i="2" s="1"/>
  <c r="J487" i="2" a="1"/>
  <c r="J487" i="2" s="1"/>
  <c r="J366" i="2" a="1"/>
  <c r="J366" i="2" s="1"/>
  <c r="J506" i="2" a="1"/>
  <c r="J506" i="2" s="1"/>
  <c r="J555" i="2" a="1"/>
  <c r="J555" i="2" s="1"/>
  <c r="J594" i="2" a="1"/>
  <c r="J594" i="2" s="1"/>
  <c r="J297" i="2" a="1"/>
  <c r="J297" i="2" s="1"/>
  <c r="J524" i="2" a="1"/>
  <c r="J524" i="2" s="1"/>
  <c r="J535" i="2" a="1"/>
  <c r="J535" i="2" s="1"/>
  <c r="J574" i="2" a="1"/>
  <c r="J574" i="2" s="1"/>
  <c r="J485" i="2" a="1"/>
  <c r="J485" i="2" s="1"/>
  <c r="J427" i="2" a="1"/>
  <c r="J427" i="2" s="1"/>
  <c r="J610" i="2" a="1"/>
  <c r="J610" i="2" s="1"/>
  <c r="J349" i="2" a="1"/>
  <c r="J349" i="2" s="1"/>
  <c r="J340" i="2" a="1"/>
  <c r="J340" i="2" s="1"/>
  <c r="J582" i="2" a="1"/>
  <c r="J582" i="2" s="1"/>
  <c r="J617" i="2" a="1"/>
  <c r="J617" i="2" s="1"/>
  <c r="J445" i="2" a="1"/>
  <c r="J445" i="2" s="1"/>
  <c r="J500" i="2" a="1"/>
  <c r="J500" i="2" s="1"/>
  <c r="J585" i="2" a="1"/>
  <c r="J585" i="2" s="1"/>
  <c r="J286" i="2" a="1"/>
  <c r="J286" i="2" s="1"/>
  <c r="J548" i="2" a="1"/>
  <c r="J548" i="2" s="1"/>
  <c r="J570" i="2" a="1"/>
  <c r="J570" i="2" s="1"/>
  <c r="J318" i="2" a="1"/>
  <c r="J318" i="2" s="1"/>
  <c r="J278" i="2" a="1"/>
  <c r="J278" i="2" s="1"/>
  <c r="J331" i="2" a="1"/>
  <c r="J331" i="2" s="1"/>
  <c r="J444" i="2" a="1"/>
  <c r="J444" i="2" s="1"/>
  <c r="J466" i="2" a="1"/>
  <c r="J466" i="2" s="1"/>
  <c r="J473" i="2" a="1"/>
  <c r="J473" i="2" s="1"/>
  <c r="J358" i="2" a="1"/>
  <c r="J358" i="2" s="1"/>
  <c r="J475" i="2" a="1"/>
  <c r="J475" i="2" s="1"/>
  <c r="J435" i="2" a="1"/>
  <c r="J435" i="2" s="1"/>
  <c r="J456" i="2" a="1"/>
  <c r="J456" i="2" s="1"/>
  <c r="J415" i="2" a="1"/>
  <c r="J415" i="2" s="1"/>
  <c r="J306" i="2" a="1"/>
  <c r="J306" i="2" s="1"/>
  <c r="J296" i="2" a="1"/>
  <c r="J296" i="2" s="1"/>
  <c r="J360" i="2" a="1"/>
  <c r="J360" i="2" s="1"/>
  <c r="J589" i="2" a="1"/>
  <c r="J589" i="2" s="1"/>
  <c r="J458" i="2" a="1"/>
  <c r="J458" i="2" s="1"/>
  <c r="J429" i="2" a="1"/>
  <c r="J429" i="2" s="1"/>
  <c r="J525" i="2" a="1"/>
  <c r="J525" i="2" s="1"/>
  <c r="J558" i="2" a="1"/>
  <c r="J558" i="2" s="1"/>
  <c r="J497" i="2" a="1"/>
  <c r="J497" i="2" s="1"/>
  <c r="J469" i="2" a="1"/>
  <c r="J469" i="2" s="1"/>
  <c r="J514" i="2" a="1"/>
  <c r="J514" i="2" s="1"/>
  <c r="J313" i="2" a="1"/>
  <c r="J313" i="2" s="1"/>
  <c r="J334" i="2" a="1"/>
  <c r="J334" i="2" s="1"/>
  <c r="J553" i="2" a="1"/>
  <c r="J553" i="2" s="1"/>
  <c r="J437" i="2" a="1"/>
  <c r="J437" i="2" s="1"/>
  <c r="J327" i="2" a="1"/>
  <c r="J327" i="2" s="1"/>
  <c r="J587" i="2" a="1"/>
  <c r="J587" i="2" s="1"/>
  <c r="J416" i="2" a="1"/>
  <c r="J416" i="2" s="1"/>
  <c r="J281" i="2" a="1"/>
  <c r="J281" i="2" s="1"/>
  <c r="J564" i="2" a="1"/>
  <c r="J564" i="2" s="1"/>
  <c r="J612" i="2" a="1"/>
  <c r="J612" i="2" s="1"/>
  <c r="J512" i="2" a="1"/>
  <c r="J512" i="2" s="1"/>
  <c r="J494" i="2" a="1"/>
  <c r="J494" i="2" s="1"/>
  <c r="J361" i="2" a="1"/>
  <c r="J361" i="2" s="1"/>
  <c r="J455" i="2" a="1"/>
  <c r="J455" i="2" s="1"/>
  <c r="J292" i="2" a="1"/>
  <c r="J292" i="2" s="1"/>
  <c r="J342" i="2" a="1"/>
  <c r="J342" i="2" s="1"/>
  <c r="J478" i="2" a="1"/>
  <c r="J478" i="2" s="1"/>
  <c r="J490" i="2" a="1"/>
  <c r="J490" i="2" s="1"/>
  <c r="J284" i="2" a="1"/>
  <c r="J284" i="2" s="1"/>
  <c r="J394" i="2" a="1"/>
  <c r="J394" i="2" s="1"/>
  <c r="J616" i="2" a="1"/>
  <c r="J616" i="2" s="1"/>
  <c r="J508" i="2" a="1"/>
  <c r="J508" i="2" s="1"/>
  <c r="J369" i="2" a="1"/>
  <c r="J369" i="2" s="1"/>
  <c r="J344" i="2" a="1"/>
  <c r="J344" i="2" s="1"/>
  <c r="J563" i="2" a="1"/>
  <c r="J563" i="2" s="1"/>
  <c r="J464" i="2" a="1"/>
  <c r="J464" i="2" s="1"/>
  <c r="J440" i="2" a="1"/>
  <c r="J440" i="2" s="1"/>
  <c r="J584" i="2" a="1"/>
  <c r="J584" i="2" s="1"/>
  <c r="J523" i="2" a="1"/>
  <c r="J523" i="2" s="1"/>
  <c r="J476" i="2" a="1"/>
  <c r="J476" i="2" s="1"/>
  <c r="J515" i="2" a="1"/>
  <c r="J515" i="2" s="1"/>
  <c r="J283" i="2" a="1"/>
  <c r="J283" i="2" s="1"/>
  <c r="J384" i="2" a="1"/>
  <c r="J384" i="2" s="1"/>
  <c r="J588" i="2" a="1"/>
  <c r="J588" i="2" s="1"/>
  <c r="J549" i="2" a="1"/>
  <c r="J549" i="2" s="1"/>
  <c r="J565" i="2" a="1"/>
  <c r="J565" i="2" s="1"/>
  <c r="J397" i="2" a="1"/>
  <c r="J397" i="2" s="1"/>
  <c r="J566" i="2" a="1"/>
  <c r="J566" i="2" s="1"/>
  <c r="J575" i="2" a="1"/>
  <c r="J575" i="2" s="1"/>
  <c r="J579" i="2" a="1"/>
  <c r="J579" i="2" s="1"/>
  <c r="J510" i="2" a="1"/>
  <c r="J510" i="2" s="1"/>
  <c r="J325" i="2" a="1"/>
  <c r="J325" i="2" s="1"/>
  <c r="J586" i="2" a="1"/>
  <c r="J586" i="2" s="1"/>
  <c r="J453" i="2" a="1"/>
  <c r="J453" i="2" s="1"/>
  <c r="J386" i="2" a="1"/>
  <c r="J386" i="2" s="1"/>
  <c r="J348" i="2" a="1"/>
  <c r="J348" i="2" s="1"/>
  <c r="J522" i="2" a="1"/>
  <c r="J522" i="2" s="1"/>
  <c r="J581" i="2" a="1"/>
  <c r="J581" i="2" s="1"/>
  <c r="J388" i="2" a="1"/>
  <c r="J388" i="2" s="1"/>
  <c r="J599" i="2" a="1"/>
  <c r="J599" i="2" s="1"/>
  <c r="J298" i="2" a="1"/>
  <c r="J298" i="2" s="1"/>
  <c r="J316" i="2" a="1"/>
  <c r="J316" i="2" s="1"/>
  <c r="J471" i="2" a="1"/>
  <c r="J471" i="2" s="1"/>
  <c r="J534" i="2" a="1"/>
  <c r="J534" i="2" s="1"/>
  <c r="J333" i="2" a="1"/>
  <c r="J333" i="2" s="1"/>
  <c r="J382" i="2" a="1"/>
  <c r="J382" i="2" s="1"/>
  <c r="J621" i="2" a="1"/>
  <c r="J621" i="2" s="1"/>
  <c r="J350" i="2" a="1"/>
  <c r="J350" i="2" s="1"/>
  <c r="J484" i="2" a="1"/>
  <c r="J484" i="2" s="1"/>
  <c r="J4" i="2" a="1"/>
  <c r="J4" i="2" s="1"/>
  <c r="J273" i="2" a="1"/>
  <c r="J273" i="2" s="1"/>
  <c r="J265" i="2" a="1"/>
  <c r="J265" i="2" s="1"/>
  <c r="J347" i="2" a="1"/>
  <c r="J347" i="2" s="1"/>
  <c r="J526" i="2" a="1"/>
  <c r="J526" i="2" s="1"/>
  <c r="J377" i="2" a="1"/>
  <c r="J377" i="2" s="1"/>
  <c r="J402" i="2" a="1"/>
  <c r="J402" i="2" s="1"/>
  <c r="J290" i="2" a="1"/>
  <c r="J290" i="2" s="1"/>
  <c r="J625" i="2" a="1"/>
  <c r="J625" i="2" s="1"/>
  <c r="J463" i="2" a="1"/>
  <c r="J463" i="2" s="1"/>
  <c r="J518" i="2" a="1"/>
  <c r="J518" i="2" s="1"/>
  <c r="J419" i="2" a="1"/>
  <c r="J419" i="2" s="1"/>
  <c r="J285" i="2" a="1"/>
  <c r="J285" i="2" s="1"/>
  <c r="J531" i="2" a="1"/>
  <c r="J531" i="2" s="1"/>
  <c r="J426" i="2" a="1"/>
  <c r="J426" i="2" s="1"/>
  <c r="J521" i="2" a="1"/>
  <c r="J521" i="2" s="1"/>
  <c r="J452" i="2" a="1"/>
  <c r="J452" i="2" s="1"/>
  <c r="J299" i="2" a="1"/>
  <c r="J299" i="2" s="1"/>
  <c r="J365" i="2" a="1"/>
  <c r="J365" i="2" s="1"/>
  <c r="J373" i="2" a="1"/>
  <c r="J373" i="2" s="1"/>
  <c r="J275" i="2" a="1"/>
  <c r="J275" i="2" s="1"/>
  <c r="J430" i="2" a="1"/>
  <c r="J430" i="2" s="1"/>
  <c r="J615" i="2" a="1"/>
  <c r="J615" i="2" s="1"/>
  <c r="J319" i="2" a="1"/>
  <c r="J319" i="2" s="1"/>
  <c r="J597" i="2" a="1"/>
  <c r="J597" i="2" s="1"/>
  <c r="J605" i="2" a="1"/>
  <c r="J605" i="2" s="1"/>
  <c r="J266" i="2" a="1"/>
  <c r="J266" i="2" s="1"/>
  <c r="J602" i="2" a="1"/>
  <c r="J602" i="2" s="1"/>
  <c r="J378" i="2" a="1"/>
  <c r="J378" i="2" s="1"/>
  <c r="J562" i="2" a="1"/>
  <c r="J562" i="2" s="1"/>
  <c r="J432" i="2" a="1"/>
  <c r="J432" i="2" s="1"/>
  <c r="J367" i="2" a="1"/>
  <c r="J367" i="2" s="1"/>
  <c r="J569" i="2" a="1"/>
  <c r="J569" i="2" s="1"/>
  <c r="J604" i="2" a="1"/>
  <c r="J604" i="2" s="1"/>
  <c r="J410" i="2" a="1"/>
  <c r="J410" i="2" s="1"/>
  <c r="J609" i="2" a="1"/>
  <c r="J609" i="2" s="1"/>
  <c r="J454" i="2" a="1"/>
  <c r="J454" i="2" s="1"/>
  <c r="J307" i="2" a="1"/>
  <c r="J307" i="2" s="1"/>
  <c r="J2" i="2" a="1"/>
  <c r="J2" i="2" s="1"/>
  <c r="J311" i="2" a="1"/>
  <c r="J311" i="2" s="1"/>
  <c r="J552" i="2" a="1"/>
  <c r="J552" i="2" s="1"/>
  <c r="J279" i="2" a="1"/>
  <c r="J279" i="2" s="1"/>
  <c r="J320" i="2" a="1"/>
  <c r="J320" i="2" s="1"/>
  <c r="J544" i="2" a="1"/>
  <c r="J544" i="2" s="1"/>
  <c r="J354" i="2" a="1"/>
  <c r="J354" i="2" s="1"/>
  <c r="J603" i="2" a="1"/>
  <c r="J603" i="2" s="1"/>
  <c r="J269" i="2" a="1"/>
  <c r="J269" i="2" s="1"/>
  <c r="J554" i="2" a="1"/>
  <c r="J554" i="2" s="1"/>
  <c r="J443" i="2" a="1"/>
  <c r="J443" i="2" s="1"/>
  <c r="J545" i="2" a="1"/>
  <c r="J545" i="2" s="1"/>
  <c r="J509" i="2" a="1"/>
  <c r="J509" i="2" s="1"/>
  <c r="J338" i="2" a="1"/>
  <c r="J338" i="2" s="1"/>
  <c r="J520" i="2" a="1"/>
  <c r="J520" i="2" s="1"/>
  <c r="J359" i="2" a="1"/>
  <c r="J359" i="2" s="1"/>
  <c r="J291" i="2" a="1"/>
  <c r="J291" i="2" s="1"/>
  <c r="J272" i="2" a="1"/>
  <c r="J272" i="2" s="1"/>
  <c r="J578" i="2" a="1"/>
  <c r="J578" i="2" s="1"/>
  <c r="J305" i="2" a="1"/>
  <c r="J305" i="2" s="1"/>
  <c r="J442" i="2" a="1"/>
  <c r="J442" i="2" s="1"/>
  <c r="J538" i="2" a="1"/>
  <c r="J538" i="2" s="1"/>
  <c r="J423" i="2" a="1"/>
  <c r="J423" i="2" s="1"/>
  <c r="J371" i="2" a="1"/>
  <c r="J371" i="2" s="1"/>
  <c r="J488" i="2" a="1"/>
  <c r="J488" i="2" s="1"/>
  <c r="J351" i="2" a="1"/>
  <c r="J351" i="2" s="1"/>
  <c r="J345" i="2" a="1"/>
  <c r="J345" i="2" s="1"/>
  <c r="J595" i="2" a="1"/>
  <c r="J595" i="2" s="1"/>
  <c r="J499" i="2" a="1"/>
  <c r="J499" i="2" s="1"/>
  <c r="J268" i="2" a="1"/>
  <c r="J268" i="2" s="1"/>
  <c r="J611" i="2" a="1"/>
  <c r="J611" i="2" s="1"/>
  <c r="J407" i="2" a="1"/>
  <c r="J407" i="2" s="1"/>
  <c r="J449" i="2" a="1"/>
  <c r="J449" i="2" s="1"/>
  <c r="J493" i="2" a="1"/>
  <c r="J493" i="2" s="1"/>
  <c r="J606" i="2" a="1"/>
  <c r="J606" i="2" s="1"/>
  <c r="J395" i="2" a="1"/>
  <c r="J395" i="2" s="1"/>
  <c r="J527" i="2" a="1"/>
  <c r="J527" i="2" s="1"/>
  <c r="J356" i="2" a="1"/>
  <c r="J356" i="2" s="1"/>
  <c r="J277" i="2" a="1"/>
  <c r="J277" i="2" s="1"/>
  <c r="J376" i="2" a="1"/>
  <c r="J376" i="2" s="1"/>
  <c r="J363" i="2" a="1"/>
  <c r="J363" i="2" s="1"/>
  <c r="J287" i="2" a="1"/>
  <c r="J287" i="2" s="1"/>
  <c r="J519" i="2" a="1"/>
  <c r="J519" i="2" s="1"/>
  <c r="J577" i="2" a="1"/>
  <c r="J577" i="2" s="1"/>
  <c r="J573" i="2" a="1"/>
  <c r="J573" i="2" s="1"/>
  <c r="J517" i="2" a="1"/>
  <c r="J517" i="2" s="1"/>
  <c r="J541" i="2" a="1"/>
  <c r="J541" i="2" s="1"/>
  <c r="J374" i="2" a="1"/>
  <c r="J374" i="2" s="1"/>
  <c r="J441" i="2" a="1"/>
  <c r="J441" i="2" s="1"/>
  <c r="J543" i="2" a="1"/>
  <c r="J543" i="2" s="1"/>
  <c r="J302" i="2" a="1"/>
  <c r="J302" i="2" s="1"/>
  <c r="J422" i="2" a="1"/>
  <c r="J422" i="2" s="1"/>
  <c r="J468" i="2" a="1"/>
  <c r="J468" i="2" s="1"/>
  <c r="J408" i="2" a="1"/>
  <c r="J408" i="2" s="1"/>
  <c r="J337" i="2" a="1"/>
  <c r="J337" i="2" s="1"/>
  <c r="J264" i="2" a="1"/>
  <c r="J264" i="2" s="1"/>
  <c r="J540" i="2" a="1"/>
  <c r="J540" i="2" s="1"/>
  <c r="J406" i="2" a="1"/>
  <c r="J406" i="2" s="1"/>
  <c r="J276" i="2" a="1"/>
  <c r="J276" i="2" s="1"/>
  <c r="J623" i="2" a="1"/>
  <c r="J623" i="2" s="1"/>
  <c r="J379" i="2" a="1"/>
  <c r="J379" i="2" s="1"/>
  <c r="J498" i="2" a="1"/>
  <c r="J498" i="2" s="1"/>
  <c r="J425" i="2" a="1"/>
  <c r="J425" i="2" s="1"/>
  <c r="J503" i="2" a="1"/>
  <c r="J503" i="2" s="1"/>
  <c r="J433" i="2" a="1"/>
  <c r="J433" i="2" s="1"/>
  <c r="J483" i="2" a="1"/>
  <c r="J483" i="2" s="1"/>
  <c r="J417" i="2" a="1"/>
  <c r="J417" i="2" s="1"/>
  <c r="J370" i="2" a="1"/>
  <c r="J370" i="2" s="1"/>
  <c r="J596" i="2" a="1"/>
  <c r="J596" i="2" s="1"/>
  <c r="J424" i="2" a="1"/>
  <c r="J424" i="2" s="1"/>
  <c r="J412" i="2" a="1"/>
  <c r="J412" i="2" s="1"/>
  <c r="J294" i="2" a="1"/>
  <c r="J294" i="2" s="1"/>
  <c r="J274" i="2" a="1"/>
  <c r="J274" i="2" s="1"/>
  <c r="J467" i="2" a="1"/>
  <c r="J467" i="2" s="1"/>
  <c r="J504" i="2" a="1"/>
  <c r="J504" i="2" s="1"/>
  <c r="J622" i="2" a="1"/>
  <c r="J622" i="2" s="1"/>
  <c r="J336" i="2" a="1"/>
  <c r="J336" i="2" s="1"/>
  <c r="J448" i="2" a="1"/>
  <c r="J448" i="2" s="1"/>
  <c r="J262" i="2" a="1"/>
  <c r="J262" i="2" s="1"/>
  <c r="J405" i="2" a="1"/>
  <c r="J405" i="2" s="1"/>
  <c r="J547" i="2" a="1"/>
  <c r="J547" i="2" s="1"/>
  <c r="J560" i="2" a="1"/>
  <c r="J560" i="2" s="1"/>
  <c r="J572" i="2" a="1"/>
  <c r="J572" i="2" s="1"/>
  <c r="J450" i="2" a="1"/>
  <c r="J450" i="2" s="1"/>
  <c r="J557" i="2" a="1"/>
  <c r="J557" i="2" s="1"/>
  <c r="J387" i="2" a="1"/>
  <c r="J387" i="2" s="1"/>
  <c r="J507" i="2" a="1"/>
  <c r="J507" i="2" s="1"/>
  <c r="J295" i="2" a="1"/>
  <c r="J295" i="2" s="1"/>
  <c r="J392" i="2" a="1"/>
  <c r="J392" i="2" s="1"/>
  <c r="J592" i="2" a="1"/>
  <c r="J592" i="2" s="1"/>
  <c r="J601" i="2" a="1"/>
  <c r="J601" i="2" s="1"/>
  <c r="J263" i="2" a="1"/>
  <c r="J263" i="2" s="1"/>
  <c r="J400" i="2" a="1"/>
  <c r="J400" i="2" s="1"/>
  <c r="J421" i="2" a="1"/>
  <c r="J421" i="2" s="1"/>
  <c r="J480" i="2" a="1"/>
  <c r="J480" i="2" s="1"/>
  <c r="J414" i="2" a="1"/>
  <c r="J414" i="2" s="1"/>
  <c r="J461" i="2" a="1"/>
  <c r="J461" i="2" s="1"/>
  <c r="J309" i="2" a="1"/>
  <c r="J309" i="2" s="1"/>
  <c r="J551" i="2" a="1"/>
  <c r="J551" i="2" s="1"/>
  <c r="J479" i="2" a="1"/>
  <c r="J479" i="2" s="1"/>
  <c r="J271" i="2" a="1"/>
  <c r="J271" i="2" s="1"/>
  <c r="J385" i="2" a="1"/>
  <c r="J385" i="2" s="1"/>
  <c r="J375" i="2" a="1"/>
  <c r="J375" i="2" s="1"/>
  <c r="J403" i="2" a="1"/>
  <c r="J403" i="2" s="1"/>
  <c r="J267" i="2" a="1"/>
  <c r="J267" i="2" s="1"/>
  <c r="J529" i="2" a="1"/>
  <c r="J529" i="2" s="1"/>
  <c r="J533" i="2" a="1"/>
  <c r="J533" i="2" s="1"/>
  <c r="J465" i="2" a="1"/>
  <c r="J465" i="2" s="1"/>
  <c r="J436" i="2" a="1"/>
  <c r="J436" i="2" s="1"/>
  <c r="J591" i="2" a="1"/>
  <c r="J591" i="2" s="1"/>
  <c r="J323" i="2" a="1"/>
  <c r="J323" i="2" s="1"/>
  <c r="J332" i="2" a="1"/>
  <c r="J332" i="2" s="1"/>
  <c r="J3" i="2" a="1"/>
  <c r="J3" i="2" s="1"/>
  <c r="J434" i="2" a="1"/>
  <c r="J434" i="2" s="1"/>
  <c r="J457" i="2" a="1"/>
  <c r="J457" i="2" s="1"/>
  <c r="J489" i="2" a="1"/>
  <c r="J489" i="2" s="1"/>
  <c r="J357" i="2" a="1"/>
  <c r="J357" i="2" s="1"/>
  <c r="J270" i="2" a="1"/>
  <c r="J270" i="2" s="1"/>
  <c r="J561" i="2" a="1"/>
  <c r="J561" i="2" s="1"/>
  <c r="J470" i="2" a="1"/>
  <c r="J470" i="2" s="1"/>
  <c r="J413" i="2" a="1"/>
  <c r="J413" i="2" s="1"/>
  <c r="J593" i="2" a="1"/>
  <c r="J593" i="2" s="1"/>
  <c r="J303" i="2" a="1"/>
  <c r="J303" i="2" s="1"/>
  <c r="J539" i="2" a="1"/>
  <c r="J539" i="2" s="1"/>
  <c r="J396" i="2" a="1"/>
  <c r="J396" i="2" s="1"/>
  <c r="J326" i="2" a="1"/>
  <c r="J326" i="2" s="1"/>
  <c r="J576" i="2" a="1"/>
  <c r="J576" i="2" s="1"/>
  <c r="J505" i="2" a="1"/>
  <c r="J505" i="2" s="1"/>
  <c r="J451" i="2" a="1"/>
  <c r="J451" i="2" s="1"/>
  <c r="J532" i="2" a="1"/>
  <c r="J532" i="2" s="1"/>
  <c r="J335" i="2" a="1"/>
  <c r="J335" i="2" s="1"/>
  <c r="J620" i="2" a="1"/>
  <c r="J620" i="2" s="1"/>
  <c r="J482" i="2" a="1"/>
  <c r="J482" i="2" s="1"/>
  <c r="J583" i="2" a="1"/>
  <c r="J583" i="2" s="1"/>
  <c r="J289" i="2" a="1"/>
  <c r="J289" i="2" s="1"/>
  <c r="J6" i="2" a="1"/>
  <c r="J6" i="2" s="1"/>
  <c r="J5" i="2" a="1"/>
  <c r="J5" i="2" s="1"/>
  <c r="J7" i="2" a="1"/>
  <c r="J7" i="2" s="1"/>
  <c r="J9" i="2" a="1"/>
  <c r="J9" i="2" s="1"/>
  <c r="J8" i="2" a="1"/>
  <c r="J8" i="2" s="1"/>
  <c r="J10" i="2" a="1"/>
  <c r="J10" i="2" s="1"/>
  <c r="J11" i="2" a="1"/>
  <c r="J11" i="2" s="1"/>
  <c r="J13" i="2" a="1"/>
  <c r="J13" i="2" s="1"/>
  <c r="J14" i="2" a="1"/>
  <c r="J14" i="2" s="1"/>
  <c r="J12" i="2" a="1"/>
  <c r="J12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4" i="2" a="1"/>
  <c r="J34" i="2" s="1"/>
  <c r="J33" i="2" a="1"/>
  <c r="J33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4" i="2" a="1"/>
  <c r="J54" i="2" s="1"/>
  <c r="J52" i="2" a="1"/>
  <c r="J52" i="2" s="1"/>
  <c r="J53" i="2" a="1"/>
  <c r="J53" i="2" s="1"/>
  <c r="J56" i="2" a="1"/>
  <c r="J56" i="2" s="1"/>
  <c r="J55" i="2" a="1"/>
  <c r="J55" i="2" s="1"/>
  <c r="J57" i="2" a="1"/>
  <c r="J57" i="2" s="1"/>
  <c r="J58" i="2" a="1"/>
  <c r="J58" i="2" s="1"/>
  <c r="J59" i="2" a="1"/>
  <c r="J59" i="2" s="1"/>
  <c r="J60" i="2" a="1"/>
  <c r="J60" i="2" s="1"/>
  <c r="J62" i="2" a="1"/>
  <c r="J62" i="2" s="1"/>
  <c r="J61" i="2" a="1"/>
  <c r="J61" i="2" s="1"/>
  <c r="J64" i="2" a="1"/>
  <c r="J64" i="2" s="1"/>
  <c r="J63" i="2" a="1"/>
  <c r="J63" i="2" s="1"/>
  <c r="J65" i="2" a="1"/>
  <c r="J65" i="2" s="1"/>
  <c r="J67" i="2" a="1"/>
  <c r="J67" i="2" s="1"/>
  <c r="J66" i="2" a="1"/>
  <c r="J66" i="2" s="1"/>
  <c r="J68" i="2" a="1"/>
  <c r="J68" i="2" s="1"/>
  <c r="J70" i="2" a="1"/>
  <c r="J70" i="2" s="1"/>
  <c r="J69" i="2" a="1"/>
  <c r="J69" i="2" s="1"/>
  <c r="J72" i="2" a="1"/>
  <c r="J72" i="2" s="1"/>
  <c r="J71" i="2" a="1"/>
  <c r="J71" i="2" s="1"/>
  <c r="J73" i="2" a="1"/>
  <c r="J73" i="2" s="1"/>
  <c r="J75" i="2" a="1"/>
  <c r="J75" i="2" s="1"/>
  <c r="J74" i="2" a="1"/>
  <c r="J74" i="2" s="1"/>
  <c r="J76" i="2" a="1"/>
  <c r="J76" i="2" s="1"/>
  <c r="J77" i="2" a="1"/>
  <c r="J77" i="2" s="1"/>
  <c r="J78" i="2" a="1"/>
  <c r="J78" i="2" s="1"/>
  <c r="J79" i="2" a="1"/>
  <c r="J79" i="2" s="1"/>
  <c r="J81" i="2" a="1"/>
  <c r="J81" i="2" s="1"/>
  <c r="J80" i="2" a="1"/>
  <c r="J80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9" i="2" a="1"/>
  <c r="J129" i="2" s="1"/>
  <c r="J128" i="2" a="1"/>
  <c r="J128" i="2" s="1"/>
  <c r="J130" i="2" a="1"/>
  <c r="J130" i="2" s="1"/>
  <c r="J131" i="2" a="1"/>
  <c r="J131" i="2" s="1"/>
  <c r="J132" i="2" a="1"/>
  <c r="J132" i="2" s="1"/>
  <c r="J133" i="2" a="1"/>
  <c r="J133" i="2" s="1"/>
  <c r="J134" i="2" a="1"/>
  <c r="J134" i="2" s="1"/>
  <c r="J135" i="2" a="1"/>
  <c r="J135" i="2" s="1"/>
  <c r="J136" i="2" a="1"/>
  <c r="J136" i="2" s="1"/>
  <c r="J138" i="2" a="1"/>
  <c r="J138" i="2" s="1"/>
  <c r="J137" i="2" a="1"/>
  <c r="J137" i="2" s="1"/>
  <c r="J139" i="2" a="1"/>
  <c r="J139" i="2" s="1"/>
  <c r="J140" i="2" a="1"/>
  <c r="J140" i="2" s="1"/>
  <c r="J142" i="2" a="1"/>
  <c r="J142" i="2" s="1"/>
  <c r="J141" i="2" a="1"/>
  <c r="J141" i="2" s="1"/>
  <c r="J143" i="2" a="1"/>
  <c r="J143" i="2" s="1"/>
  <c r="J144" i="2" a="1"/>
  <c r="J144" i="2" s="1"/>
  <c r="J145" i="2" a="1"/>
  <c r="J145" i="2" s="1"/>
  <c r="J146" i="2" a="1"/>
  <c r="J146" i="2" s="1"/>
  <c r="J147" i="2" a="1"/>
  <c r="J147" i="2" s="1"/>
  <c r="J148" i="2" a="1"/>
  <c r="J148" i="2" s="1"/>
  <c r="J149" i="2" a="1"/>
  <c r="J149" i="2" s="1"/>
  <c r="J151" i="2" a="1"/>
  <c r="J151" i="2" s="1"/>
  <c r="J150" i="2" a="1"/>
  <c r="J150" i="2" s="1"/>
  <c r="J152" i="2" a="1"/>
  <c r="J152" i="2" s="1"/>
  <c r="J153" i="2" a="1"/>
  <c r="J153" i="2" s="1"/>
  <c r="J155" i="2" a="1"/>
  <c r="J155" i="2" s="1"/>
  <c r="J154" i="2" a="1"/>
  <c r="J154" i="2" s="1"/>
  <c r="J156" i="2" a="1"/>
  <c r="J156" i="2" s="1"/>
  <c r="J158" i="2" a="1"/>
  <c r="J158" i="2" s="1"/>
  <c r="J157" i="2" a="1"/>
  <c r="J157" i="2" s="1"/>
  <c r="J159" i="2" a="1"/>
  <c r="J159" i="2" s="1"/>
  <c r="J161" i="2" a="1"/>
  <c r="J161" i="2" s="1"/>
  <c r="J160" i="2" a="1"/>
  <c r="J160" i="2" s="1"/>
  <c r="J162" i="2" a="1"/>
  <c r="J162" i="2" s="1"/>
  <c r="J163" i="2" a="1"/>
  <c r="J163" i="2" s="1"/>
  <c r="J164" i="2" a="1"/>
  <c r="J164" i="2" s="1"/>
  <c r="J165" i="2" a="1"/>
  <c r="J165" i="2" s="1"/>
  <c r="J166" i="2" a="1"/>
  <c r="J166" i="2" s="1"/>
  <c r="J168" i="2" a="1"/>
  <c r="J168" i="2" s="1"/>
  <c r="J167" i="2" a="1"/>
  <c r="J167" i="2" s="1"/>
  <c r="J169" i="2" a="1"/>
  <c r="J169" i="2" s="1"/>
  <c r="J171" i="2" a="1"/>
  <c r="J171" i="2" s="1"/>
  <c r="J170" i="2" a="1"/>
  <c r="J170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 s="1"/>
  <c r="J177" i="2" a="1"/>
  <c r="J177" i="2" s="1"/>
  <c r="J179" i="2" a="1"/>
  <c r="J179" i="2" s="1"/>
  <c r="J178" i="2" a="1"/>
  <c r="J178" i="2" s="1"/>
  <c r="J180" i="2" a="1"/>
  <c r="J180" i="2" s="1"/>
  <c r="J182" i="2" a="1"/>
  <c r="J182" i="2" s="1"/>
  <c r="J181" i="2" a="1"/>
  <c r="J181" i="2" s="1"/>
  <c r="J183" i="2" a="1"/>
  <c r="J183" i="2" s="1"/>
  <c r="J184" i="2" a="1"/>
  <c r="J184" i="2" s="1"/>
  <c r="J185" i="2" a="1"/>
  <c r="J185" i="2" s="1"/>
  <c r="J186" i="2" a="1"/>
  <c r="J186" i="2" s="1"/>
  <c r="J187" i="2" a="1"/>
  <c r="J187" i="2" s="1"/>
  <c r="J188" i="2" a="1"/>
  <c r="J188" i="2" s="1"/>
  <c r="J190" i="2" a="1"/>
  <c r="J190" i="2" s="1"/>
  <c r="J189" i="2" a="1"/>
  <c r="J189" i="2" s="1"/>
  <c r="J191" i="2" a="1"/>
  <c r="J191" i="2" s="1"/>
  <c r="J192" i="2" a="1"/>
  <c r="J192" i="2" s="1"/>
  <c r="J193" i="2" a="1"/>
  <c r="J193" i="2" s="1"/>
  <c r="J195" i="2" a="1"/>
  <c r="J195" i="2" s="1"/>
  <c r="J194" i="2" a="1"/>
  <c r="J194" i="2" s="1"/>
  <c r="J196" i="2" a="1"/>
  <c r="J196" i="2" s="1"/>
  <c r="J197" i="2" a="1"/>
  <c r="J197" i="2" s="1"/>
  <c r="J198" i="2" a="1"/>
  <c r="J198" i="2" s="1"/>
  <c r="J199" i="2" a="1"/>
  <c r="J199" i="2" s="1"/>
  <c r="J202" i="2" a="1"/>
  <c r="J202" i="2" s="1"/>
  <c r="J200" i="2" a="1"/>
  <c r="J200" i="2" s="1"/>
  <c r="J203" i="2" a="1"/>
  <c r="J203" i="2" s="1"/>
  <c r="J204" i="2" a="1"/>
  <c r="J204" i="2" s="1"/>
  <c r="J201" i="2" a="1"/>
  <c r="J201" i="2" s="1"/>
  <c r="J205" i="2" a="1"/>
  <c r="J205" i="2" s="1"/>
  <c r="J207" i="2" a="1"/>
  <c r="J207" i="2" s="1"/>
  <c r="J206" i="2" a="1"/>
  <c r="J206" i="2" s="1"/>
  <c r="J208" i="2" a="1"/>
  <c r="J208" i="2" s="1"/>
  <c r="J209" i="2" a="1"/>
  <c r="J209" i="2" s="1"/>
  <c r="J211" i="2" a="1"/>
  <c r="J211" i="2" s="1"/>
  <c r="J210" i="2" a="1"/>
  <c r="J210" i="2" s="1"/>
  <c r="J212" i="2" a="1"/>
  <c r="J212" i="2" s="1"/>
  <c r="J215" i="2" a="1"/>
  <c r="J215" i="2" s="1"/>
  <c r="J213" i="2" a="1"/>
  <c r="J213" i="2" s="1"/>
  <c r="J214" i="2" a="1"/>
  <c r="J214" i="2" s="1"/>
  <c r="J216" i="2" a="1"/>
  <c r="J216" i="2" s="1"/>
  <c r="J218" i="2" a="1"/>
  <c r="J218" i="2" s="1"/>
  <c r="J217" i="2" a="1"/>
  <c r="J217" i="2" s="1"/>
  <c r="J219" i="2" a="1"/>
  <c r="J219" i="2" s="1"/>
  <c r="J222" i="2" a="1"/>
  <c r="J222" i="2" s="1"/>
  <c r="J220" i="2" a="1"/>
  <c r="J220" i="2" s="1"/>
  <c r="J221" i="2" a="1"/>
  <c r="J221" i="2" s="1"/>
  <c r="J224" i="2" a="1"/>
  <c r="J224" i="2" s="1"/>
  <c r="J226" i="2" a="1"/>
  <c r="J226" i="2" s="1"/>
  <c r="J223" i="2" a="1"/>
  <c r="J223" i="2" s="1"/>
  <c r="J225" i="2" a="1"/>
  <c r="J225" i="2" s="1"/>
  <c r="J227" i="2" a="1"/>
  <c r="J227" i="2" s="1"/>
  <c r="J228" i="2" a="1"/>
  <c r="J228" i="2" s="1"/>
  <c r="J230" i="2" a="1"/>
  <c r="J230" i="2" s="1"/>
  <c r="J229" i="2" a="1"/>
  <c r="J229" i="2" s="1"/>
  <c r="J231" i="2" a="1"/>
  <c r="J231" i="2" s="1"/>
  <c r="J232" i="2" a="1"/>
  <c r="J232" i="2" s="1"/>
  <c r="J233" i="2" a="1"/>
  <c r="J233" i="2" s="1"/>
  <c r="J234" i="2" a="1"/>
  <c r="J234" i="2" s="1"/>
  <c r="J235" i="2" a="1"/>
  <c r="J235" i="2" s="1"/>
  <c r="J238" i="2" a="1"/>
  <c r="J238" i="2" s="1"/>
  <c r="J236" i="2" a="1"/>
  <c r="J236" i="2" s="1"/>
  <c r="J237" i="2" a="1"/>
  <c r="J237" i="2" s="1"/>
  <c r="J240" i="2" a="1"/>
  <c r="J240" i="2" s="1"/>
  <c r="J241" i="2" a="1"/>
  <c r="J241" i="2" s="1"/>
  <c r="J239" i="2" a="1"/>
  <c r="J239" i="2" s="1"/>
  <c r="J243" i="2" a="1"/>
  <c r="J243" i="2" s="1"/>
  <c r="J244" i="2" a="1"/>
  <c r="J244" i="2" s="1"/>
  <c r="J242" i="2" a="1"/>
  <c r="J242" i="2" s="1"/>
  <c r="J245" i="2" a="1"/>
  <c r="J245" i="2" s="1"/>
  <c r="J246" i="2" a="1"/>
  <c r="J246" i="2" s="1"/>
  <c r="J247" i="2" a="1"/>
  <c r="J247" i="2" s="1"/>
  <c r="J248" i="2" a="1"/>
  <c r="J248" i="2" s="1"/>
  <c r="J249" i="2" a="1"/>
  <c r="J249" i="2" s="1"/>
  <c r="J250" i="2" a="1"/>
  <c r="J250" i="2" s="1"/>
  <c r="J251" i="2" a="1"/>
  <c r="J251" i="2" s="1"/>
  <c r="J255" i="2" a="1"/>
  <c r="J255" i="2" s="1"/>
  <c r="J253" i="2" a="1"/>
  <c r="J253" i="2" s="1"/>
  <c r="J254" i="2" a="1"/>
  <c r="J254" i="2" s="1"/>
  <c r="J259" i="2" a="1"/>
  <c r="J259" i="2" s="1"/>
  <c r="J258" i="2" a="1"/>
  <c r="J258" i="2" s="1"/>
  <c r="J252" i="2" a="1"/>
  <c r="J252" i="2" s="1"/>
  <c r="J260" i="2" a="1"/>
  <c r="J260" i="2" s="1"/>
  <c r="D516" i="2"/>
  <c r="B516" i="2"/>
  <c r="D517" i="2" l="1"/>
  <c r="B517" i="2"/>
  <c r="D518" i="2" l="1"/>
  <c r="B518" i="2"/>
  <c r="D519" i="2" l="1"/>
  <c r="B519" i="2"/>
  <c r="D520" i="2" l="1"/>
  <c r="B520" i="2"/>
  <c r="D521" i="2" l="1"/>
  <c r="B521" i="2"/>
  <c r="D522" i="2" l="1"/>
  <c r="B522" i="2"/>
  <c r="D523" i="2" l="1"/>
  <c r="B523" i="2"/>
  <c r="B524" i="2" l="1"/>
  <c r="D524" i="2"/>
  <c r="D525" i="2" l="1"/>
  <c r="B525" i="2"/>
  <c r="D526" i="2" l="1"/>
  <c r="B526" i="2"/>
  <c r="D527" i="2" l="1"/>
  <c r="B527" i="2"/>
  <c r="D528" i="2" l="1"/>
  <c r="B528" i="2"/>
  <c r="D529" i="2" l="1"/>
  <c r="B529" i="2"/>
  <c r="D530" i="2" l="1"/>
  <c r="B530" i="2"/>
  <c r="D531" i="2" l="1"/>
  <c r="B531" i="2"/>
  <c r="D532" i="2" l="1"/>
  <c r="B532" i="2"/>
  <c r="D533" i="2" l="1"/>
  <c r="B533" i="2"/>
  <c r="D534" i="2" l="1"/>
  <c r="B534" i="2"/>
  <c r="D535" i="2" l="1"/>
  <c r="B535" i="2"/>
  <c r="B536" i="2" l="1"/>
  <c r="D536" i="2"/>
  <c r="B537" i="2" l="1"/>
  <c r="D537" i="2"/>
  <c r="D538" i="2" l="1"/>
  <c r="B538" i="2"/>
  <c r="D539" i="2" l="1"/>
  <c r="B539" i="2"/>
  <c r="D540" i="2" l="1"/>
  <c r="B540" i="2"/>
  <c r="D541" i="2" l="1"/>
  <c r="B541" i="2"/>
  <c r="D542" i="2" l="1"/>
  <c r="B542" i="2"/>
  <c r="D543" i="2" l="1"/>
  <c r="B543" i="2"/>
  <c r="D544" i="2" l="1"/>
  <c r="B544" i="2"/>
  <c r="D545" i="2" l="1"/>
  <c r="B545" i="2"/>
  <c r="D546" i="2" l="1"/>
  <c r="B546" i="2"/>
  <c r="D547" i="2" l="1"/>
  <c r="B547" i="2"/>
  <c r="D548" i="2" l="1"/>
  <c r="B548" i="2"/>
  <c r="D549" i="2" l="1"/>
  <c r="B549" i="2"/>
  <c r="B550" i="2" l="1"/>
  <c r="B551" i="2" s="1"/>
  <c r="B552" i="2" s="1"/>
  <c r="D550" i="2"/>
  <c r="D551" i="2" l="1"/>
  <c r="D552" i="2" s="1"/>
  <c r="D553" i="2" s="1"/>
  <c r="B553" i="2"/>
  <c r="B554" i="2" l="1"/>
  <c r="D554" i="2"/>
  <c r="D555" i="2" l="1"/>
  <c r="B555" i="2"/>
  <c r="B556" i="2" l="1"/>
  <c r="D556" i="2"/>
  <c r="D557" i="2" l="1"/>
  <c r="B557" i="2"/>
  <c r="D558" i="2" l="1"/>
  <c r="B558" i="2"/>
  <c r="D559" i="2" l="1"/>
  <c r="B559" i="2"/>
  <c r="D560" i="2" l="1"/>
  <c r="B560" i="2"/>
  <c r="D561" i="2" l="1"/>
  <c r="B561" i="2"/>
  <c r="B562" i="2" l="1"/>
  <c r="D562" i="2"/>
  <c r="B563" i="2" l="1"/>
  <c r="D563" i="2"/>
  <c r="B564" i="2" l="1"/>
  <c r="D564" i="2"/>
  <c r="D565" i="2" l="1"/>
  <c r="B565" i="2"/>
  <c r="D566" i="2" l="1"/>
  <c r="B566" i="2"/>
  <c r="D567" i="2" l="1"/>
  <c r="B567" i="2"/>
  <c r="D568" i="2" l="1"/>
  <c r="B568" i="2"/>
  <c r="D569" i="2" l="1"/>
  <c r="B569" i="2"/>
  <c r="D570" i="2" l="1"/>
  <c r="B570" i="2"/>
  <c r="D571" i="2" l="1"/>
  <c r="B571" i="2"/>
  <c r="D572" i="2" l="1"/>
  <c r="B572" i="2"/>
  <c r="D573" i="2" l="1"/>
  <c r="B573" i="2"/>
  <c r="D574" i="2" l="1"/>
  <c r="B574" i="2"/>
  <c r="D575" i="2" l="1"/>
  <c r="B575" i="2"/>
  <c r="D576" i="2" l="1"/>
  <c r="B576" i="2"/>
  <c r="B577" i="2" l="1"/>
  <c r="D577" i="2"/>
  <c r="B578" i="2" l="1"/>
  <c r="D578" i="2"/>
  <c r="D579" i="2" l="1"/>
  <c r="B579" i="2"/>
  <c r="D580" i="2" l="1"/>
  <c r="B580" i="2"/>
  <c r="D581" i="2" l="1"/>
  <c r="B581" i="2"/>
  <c r="D582" i="2" l="1"/>
  <c r="B582" i="2"/>
  <c r="D583" i="2" l="1"/>
  <c r="B583" i="2"/>
  <c r="D584" i="2" l="1"/>
  <c r="B584" i="2"/>
  <c r="D585" i="2" l="1"/>
  <c r="B585" i="2"/>
  <c r="D586" i="2" l="1"/>
  <c r="B586" i="2"/>
  <c r="D587" i="2" l="1"/>
  <c r="B587" i="2"/>
  <c r="B588" i="2" l="1"/>
  <c r="D588" i="2"/>
  <c r="B589" i="2" l="1"/>
  <c r="D589" i="2"/>
  <c r="B590" i="2" l="1"/>
  <c r="D590" i="2"/>
  <c r="D591" i="2" l="1"/>
  <c r="B591" i="2"/>
  <c r="D592" i="2" l="1"/>
  <c r="B592" i="2"/>
  <c r="D593" i="2" l="1"/>
  <c r="B593" i="2"/>
  <c r="D594" i="2" l="1"/>
  <c r="B594" i="2"/>
  <c r="D595" i="2" l="1"/>
  <c r="B595" i="2"/>
  <c r="D596" i="2" l="1"/>
  <c r="B596" i="2"/>
  <c r="D597" i="2" l="1"/>
  <c r="B597" i="2"/>
  <c r="D598" i="2" l="1"/>
  <c r="B598" i="2"/>
  <c r="D599" i="2" l="1"/>
  <c r="B599" i="2"/>
  <c r="D600" i="2" l="1"/>
  <c r="B600" i="2"/>
  <c r="D601" i="2" l="1"/>
  <c r="B601" i="2"/>
  <c r="B602" i="2" l="1"/>
  <c r="B603" i="2" s="1"/>
  <c r="B604" i="2" s="1"/>
  <c r="D602" i="2"/>
  <c r="D603" i="2" l="1"/>
  <c r="D604" i="2" s="1"/>
  <c r="D605" i="2" s="1"/>
  <c r="B605" i="2"/>
  <c r="B606" i="2" l="1"/>
  <c r="D606" i="2"/>
  <c r="D607" i="2" l="1"/>
  <c r="B607" i="2"/>
  <c r="B608" i="2" l="1"/>
  <c r="D608" i="2"/>
  <c r="D609" i="2" l="1"/>
  <c r="B609" i="2"/>
  <c r="D610" i="2" l="1"/>
  <c r="B610" i="2"/>
  <c r="D611" i="2" l="1"/>
  <c r="B611" i="2"/>
  <c r="D612" i="2" l="1"/>
  <c r="B612" i="2"/>
  <c r="D613" i="2" l="1"/>
  <c r="B613" i="2"/>
  <c r="B614" i="2" l="1"/>
  <c r="D614" i="2"/>
  <c r="B615" i="2" l="1"/>
  <c r="D615" i="2"/>
  <c r="B616" i="2" l="1"/>
  <c r="D616" i="2"/>
  <c r="D617" i="2" l="1"/>
  <c r="B617" i="2"/>
  <c r="D618" i="2" l="1"/>
  <c r="B618" i="2"/>
  <c r="D619" i="2" l="1"/>
  <c r="B619" i="2"/>
  <c r="D620" i="2" l="1"/>
  <c r="B620" i="2"/>
  <c r="D621" i="2" l="1"/>
  <c r="B621" i="2"/>
  <c r="D622" i="2" l="1"/>
  <c r="B622" i="2"/>
  <c r="D623" i="2" l="1"/>
  <c r="B623" i="2"/>
  <c r="D624" i="2" l="1"/>
  <c r="B624" i="2"/>
  <c r="D625" i="2" l="1"/>
  <c r="B625" i="2"/>
  <c r="D626" i="2" l="1"/>
  <c r="B626" i="2"/>
  <c r="B627" i="2" l="1"/>
  <c r="D627" i="2"/>
  <c r="B628" i="2" l="1"/>
  <c r="D628" i="2"/>
  <c r="D629" i="2" l="1"/>
  <c r="B629" i="2"/>
  <c r="D630" i="2" l="1"/>
  <c r="B630" i="2"/>
  <c r="B631" i="2" l="1"/>
  <c r="D631" i="2"/>
  <c r="D632" i="2" l="1"/>
  <c r="B632" i="2"/>
  <c r="B633" i="2" l="1"/>
  <c r="D633" i="2"/>
  <c r="D634" i="2" l="1"/>
  <c r="B634" i="2"/>
  <c r="D635" i="2" l="1"/>
  <c r="B635" i="2"/>
  <c r="D636" i="2" l="1"/>
  <c r="B636" i="2"/>
  <c r="D637" i="2" l="1"/>
  <c r="B637" i="2"/>
  <c r="D638" i="2" l="1"/>
  <c r="B638" i="2"/>
  <c r="B639" i="2" l="1"/>
  <c r="D639" i="2"/>
  <c r="B640" i="2" l="1"/>
  <c r="D640" i="2"/>
  <c r="D641" i="2" l="1"/>
  <c r="B641" i="2"/>
  <c r="D642" i="2" l="1"/>
  <c r="B642" i="2"/>
  <c r="D643" i="2" l="1"/>
  <c r="B643" i="2"/>
  <c r="D644" i="2" l="1"/>
  <c r="B644" i="2"/>
  <c r="B645" i="2" l="1"/>
  <c r="D645" i="2"/>
  <c r="B646" i="2" l="1"/>
  <c r="D646" i="2"/>
  <c r="D647" i="2" l="1"/>
  <c r="B647" i="2"/>
  <c r="D648" i="2" l="1"/>
  <c r="B648" i="2"/>
  <c r="D649" i="2" l="1"/>
  <c r="B649" i="2"/>
  <c r="D650" i="2" l="1"/>
  <c r="B650" i="2"/>
  <c r="B651" i="2" l="1"/>
  <c r="D651" i="2"/>
  <c r="B652" i="2" l="1"/>
  <c r="D652" i="2"/>
  <c r="B653" i="2" l="1"/>
  <c r="D653" i="2"/>
  <c r="D654" i="2" l="1"/>
  <c r="B654" i="2"/>
  <c r="D655" i="2" l="1"/>
  <c r="B655" i="2"/>
  <c r="B656" i="2" l="1"/>
  <c r="D656" i="2"/>
  <c r="D657" i="2" l="1"/>
  <c r="B657" i="2"/>
  <c r="D658" i="2" l="1"/>
  <c r="B658" i="2"/>
  <c r="D659" i="2" l="1"/>
  <c r="B659" i="2"/>
  <c r="B660" i="2" l="1"/>
  <c r="D660" i="2"/>
  <c r="D661" i="2" l="1"/>
  <c r="B661" i="2"/>
  <c r="D662" i="2" l="1"/>
  <c r="B662" i="2"/>
  <c r="D663" i="2" l="1"/>
  <c r="B663" i="2"/>
  <c r="D664" i="2" l="1"/>
  <c r="B664" i="2"/>
  <c r="B665" i="2" l="1"/>
  <c r="D665" i="2"/>
  <c r="B666" i="2" l="1"/>
  <c r="D666" i="2"/>
  <c r="D667" i="2" l="1"/>
  <c r="B667" i="2"/>
  <c r="B668" i="2" l="1"/>
  <c r="D668" i="2"/>
  <c r="D669" i="2" l="1"/>
  <c r="B669" i="2"/>
  <c r="D670" i="2" l="1"/>
  <c r="B670" i="2"/>
  <c r="B671" i="2" l="1"/>
  <c r="D671" i="2"/>
  <c r="B672" i="2" l="1"/>
  <c r="D672" i="2"/>
  <c r="B673" i="2" l="1"/>
  <c r="D673" i="2"/>
  <c r="D674" i="2" l="1"/>
  <c r="B674" i="2"/>
  <c r="D675" i="2" l="1"/>
  <c r="B675" i="2"/>
  <c r="D676" i="2" l="1"/>
  <c r="B676" i="2"/>
  <c r="B677" i="2" l="1"/>
  <c r="D677" i="2"/>
  <c r="D678" i="2" l="1"/>
  <c r="B678" i="2"/>
  <c r="B679" i="2" l="1"/>
  <c r="D679" i="2"/>
  <c r="B680" i="2" l="1"/>
  <c r="D680" i="2"/>
  <c r="D681" i="2" l="1"/>
  <c r="B681" i="2"/>
  <c r="D682" i="2" l="1"/>
  <c r="B682" i="2"/>
  <c r="D683" i="2" l="1"/>
  <c r="B683" i="2"/>
  <c r="B684" i="2" l="1"/>
  <c r="D684" i="2"/>
  <c r="B685" i="2" l="1"/>
  <c r="D685" i="2"/>
  <c r="B686" i="2" l="1"/>
  <c r="D686" i="2"/>
  <c r="D687" i="2" l="1"/>
  <c r="B687" i="2"/>
  <c r="D688" i="2" l="1"/>
  <c r="B688" i="2"/>
  <c r="D689" i="2" l="1"/>
  <c r="B689" i="2"/>
  <c r="B690" i="2" l="1"/>
  <c r="D690" i="2"/>
  <c r="B691" i="2" l="1"/>
  <c r="D691" i="2"/>
  <c r="B692" i="2" l="1"/>
  <c r="D692" i="2"/>
  <c r="B693" i="2" l="1"/>
  <c r="D693" i="2"/>
  <c r="B694" i="2" l="1"/>
  <c r="D694" i="2"/>
  <c r="D695" i="2" l="1"/>
  <c r="B695" i="2"/>
  <c r="D696" i="2" l="1"/>
  <c r="B696" i="2"/>
  <c r="D697" i="2" l="1"/>
  <c r="B697" i="2"/>
  <c r="D698" i="2" l="1"/>
  <c r="B698" i="2"/>
  <c r="D699" i="2" l="1"/>
  <c r="B699" i="2"/>
  <c r="D700" i="2" l="1"/>
  <c r="B700" i="2"/>
  <c r="D701" i="2" l="1"/>
  <c r="B701" i="2"/>
  <c r="D702" i="2" l="1"/>
  <c r="B702" i="2"/>
  <c r="D703" i="2" l="1"/>
  <c r="B703" i="2"/>
  <c r="B704" i="2" l="1"/>
  <c r="D704" i="2"/>
  <c r="B705" i="2" l="1"/>
  <c r="D705" i="2"/>
  <c r="B706" i="2" l="1"/>
  <c r="D706" i="2"/>
  <c r="D707" i="2" l="1"/>
  <c r="B707" i="2"/>
  <c r="D708" i="2" l="1"/>
  <c r="B708" i="2"/>
  <c r="D709" i="2" l="1"/>
  <c r="B709" i="2"/>
  <c r="B710" i="2" l="1"/>
  <c r="D710" i="2"/>
  <c r="B711" i="2" l="1"/>
  <c r="D711" i="2"/>
  <c r="B712" i="2" l="1"/>
  <c r="D712" i="2"/>
  <c r="D713" i="2" l="1"/>
  <c r="B713" i="2"/>
  <c r="D714" i="2" l="1"/>
  <c r="B714" i="2"/>
  <c r="D715" i="2" l="1"/>
  <c r="B715" i="2"/>
  <c r="D716" i="2" l="1"/>
  <c r="B716" i="2"/>
  <c r="B717" i="2" l="1"/>
  <c r="D717" i="2"/>
  <c r="B718" i="2" l="1"/>
  <c r="D718" i="2"/>
  <c r="D719" i="2" l="1"/>
  <c r="B719" i="2"/>
  <c r="B720" i="2" l="1"/>
  <c r="D720" i="2"/>
  <c r="D721" i="2" l="1"/>
  <c r="B721" i="2"/>
  <c r="D722" i="2" l="1"/>
  <c r="B722" i="2"/>
  <c r="B723" i="2" l="1"/>
  <c r="D723" i="2"/>
  <c r="B724" i="2" l="1"/>
  <c r="D724" i="2"/>
  <c r="D725" i="2" l="1"/>
  <c r="B725" i="2"/>
  <c r="D726" i="2" l="1"/>
  <c r="B726" i="2"/>
  <c r="D727" i="2" l="1"/>
  <c r="B727" i="2"/>
  <c r="D728" i="2" l="1"/>
  <c r="B728" i="2"/>
  <c r="B729" i="2" l="1"/>
  <c r="D729" i="2"/>
  <c r="D730" i="2" l="1"/>
  <c r="B730" i="2"/>
  <c r="D731" i="2" l="1"/>
  <c r="B731" i="2"/>
  <c r="D732" i="2" l="1"/>
  <c r="B732" i="2"/>
  <c r="D733" i="2" l="1"/>
  <c r="B733" i="2"/>
  <c r="D734" i="2" l="1"/>
  <c r="B734" i="2"/>
  <c r="D735" i="2" l="1"/>
  <c r="B735" i="2"/>
  <c r="B736" i="2" l="1"/>
  <c r="D736" i="2"/>
  <c r="D737" i="2" l="1"/>
  <c r="B737" i="2"/>
  <c r="D738" i="2" l="1"/>
  <c r="B738" i="2"/>
  <c r="D739" i="2" l="1"/>
  <c r="B739" i="2"/>
  <c r="D740" i="2" l="1"/>
  <c r="B740" i="2"/>
  <c r="D741" i="2" l="1"/>
  <c r="B741" i="2"/>
  <c r="D742" i="2" l="1"/>
  <c r="B742" i="2"/>
  <c r="B743" i="2" l="1"/>
  <c r="D743" i="2"/>
  <c r="D744" i="2" l="1"/>
  <c r="B744" i="2"/>
  <c r="D745" i="2" l="1"/>
  <c r="B745" i="2"/>
  <c r="B746" i="2" l="1"/>
  <c r="D746" i="2"/>
  <c r="D747" i="2" l="1"/>
  <c r="B747" i="2"/>
  <c r="D748" i="2" l="1"/>
  <c r="B748" i="2"/>
  <c r="B749" i="2" l="1"/>
  <c r="D749" i="2"/>
  <c r="D750" i="2" l="1"/>
  <c r="B750" i="2"/>
  <c r="D751" i="2" l="1"/>
  <c r="B751" i="2"/>
  <c r="D752" i="2" l="1"/>
  <c r="B752" i="2"/>
  <c r="D753" i="2" l="1"/>
  <c r="B753" i="2"/>
  <c r="B754" i="2" l="1"/>
  <c r="D754" i="2"/>
  <c r="B755" i="2" l="1"/>
  <c r="D755" i="2"/>
  <c r="D756" i="2" l="1"/>
  <c r="B756" i="2"/>
  <c r="B757" i="2" l="1"/>
  <c r="D757" i="2"/>
  <c r="B758" i="2" l="1"/>
  <c r="D758" i="2"/>
  <c r="B759" i="2" l="1"/>
  <c r="D759" i="2"/>
  <c r="B760" i="2" l="1"/>
  <c r="D760" i="2"/>
  <c r="D761" i="2" l="1"/>
  <c r="B761" i="2"/>
  <c r="D762" i="2" l="1"/>
  <c r="B762" i="2"/>
  <c r="D763" i="2" l="1"/>
  <c r="B763" i="2"/>
  <c r="B764" i="2" l="1"/>
  <c r="D764" i="2"/>
  <c r="B765" i="2" l="1"/>
  <c r="D765" i="2"/>
  <c r="B766" i="2" l="1"/>
  <c r="D766" i="2"/>
  <c r="D767" i="2" l="1"/>
  <c r="B767" i="2"/>
  <c r="D768" i="2" l="1"/>
  <c r="B768" i="2"/>
  <c r="D769" i="2" l="1"/>
  <c r="B769" i="2"/>
  <c r="D770" i="2" l="1"/>
  <c r="B770" i="2"/>
  <c r="B771" i="2" l="1"/>
  <c r="D771" i="2"/>
  <c r="B772" i="2" l="1"/>
  <c r="D772" i="2"/>
  <c r="D773" i="2" l="1"/>
  <c r="B773" i="2"/>
  <c r="D774" i="2" l="1"/>
  <c r="B774" i="2"/>
  <c r="D775" i="2" l="1"/>
  <c r="B775" i="2"/>
  <c r="B776" i="2" l="1"/>
  <c r="D776" i="2"/>
  <c r="B777" i="2" l="1"/>
  <c r="D777" i="2"/>
  <c r="D778" i="2" l="1"/>
  <c r="B778" i="2"/>
  <c r="D779" i="2" l="1"/>
  <c r="B779" i="2"/>
  <c r="B780" i="2" l="1"/>
  <c r="D780" i="2"/>
  <c r="D781" i="2" l="1"/>
  <c r="B781" i="2"/>
  <c r="D782" i="2" l="1"/>
  <c r="B782" i="2"/>
  <c r="D783" i="2" l="1"/>
  <c r="B783" i="2"/>
  <c r="B784" i="2" l="1"/>
  <c r="D784" i="2"/>
  <c r="D785" i="2" l="1"/>
  <c r="B785" i="2"/>
  <c r="D786" i="2" l="1"/>
  <c r="B786" i="2"/>
  <c r="D787" i="2" l="1"/>
  <c r="B787" i="2"/>
  <c r="B788" i="2" l="1"/>
  <c r="D788" i="2"/>
  <c r="B789" i="2" l="1"/>
  <c r="D789" i="2"/>
  <c r="B790" i="2" l="1"/>
  <c r="D790" i="2"/>
  <c r="D791" i="2" l="1"/>
  <c r="B791" i="2"/>
  <c r="D792" i="2" l="1"/>
  <c r="B792" i="2"/>
  <c r="D793" i="2" l="1"/>
  <c r="B793" i="2"/>
  <c r="D794" i="2" l="1"/>
  <c r="B794" i="2"/>
  <c r="D795" i="2" l="1"/>
  <c r="B795" i="2"/>
  <c r="B796" i="2" l="1"/>
  <c r="D796" i="2"/>
  <c r="D797" i="2" l="1"/>
  <c r="B797" i="2"/>
  <c r="D798" i="2" l="1"/>
  <c r="B798" i="2"/>
  <c r="D799" i="2" l="1"/>
  <c r="B799" i="2"/>
  <c r="B800" i="2" l="1"/>
  <c r="D800" i="2"/>
  <c r="B801" i="2" l="1"/>
  <c r="D801" i="2"/>
  <c r="B802" i="2" l="1"/>
  <c r="D802" i="2"/>
  <c r="D803" i="2" l="1"/>
  <c r="B803" i="2"/>
  <c r="D804" i="2" l="1"/>
  <c r="B804" i="2"/>
  <c r="D805" i="2" l="1"/>
  <c r="B805" i="2"/>
  <c r="D806" i="2" l="1"/>
  <c r="B806" i="2"/>
  <c r="D807" i="2" l="1"/>
  <c r="B807" i="2"/>
  <c r="B808" i="2" l="1"/>
  <c r="D808" i="2"/>
  <c r="D809" i="2" l="1"/>
  <c r="B809" i="2"/>
  <c r="D810" i="2" l="1"/>
  <c r="B810" i="2"/>
  <c r="D811" i="2" l="1"/>
  <c r="B811" i="2"/>
  <c r="B812" i="2" l="1"/>
  <c r="D812" i="2"/>
  <c r="B813" i="2" l="1"/>
  <c r="D813" i="2"/>
  <c r="D814" i="2" l="1"/>
  <c r="B814" i="2"/>
  <c r="D815" i="2" l="1"/>
  <c r="B815" i="2"/>
  <c r="D816" i="2" l="1"/>
  <c r="B816" i="2"/>
  <c r="D817" i="2" l="1"/>
  <c r="B817" i="2"/>
  <c r="D818" i="2" l="1"/>
  <c r="B818" i="2"/>
  <c r="D819" i="2" l="1"/>
  <c r="B819" i="2"/>
  <c r="B820" i="2" l="1"/>
  <c r="D820" i="2"/>
  <c r="D821" i="2" l="1"/>
  <c r="B821" i="2"/>
  <c r="D822" i="2" l="1"/>
  <c r="B822" i="2"/>
  <c r="D823" i="2" l="1"/>
  <c r="B823" i="2"/>
  <c r="B824" i="2" l="1"/>
  <c r="D824" i="2"/>
  <c r="B825" i="2" l="1"/>
  <c r="D825" i="2"/>
  <c r="B826" i="2" l="1"/>
  <c r="D826" i="2"/>
  <c r="D827" i="2" l="1"/>
  <c r="B827" i="2"/>
  <c r="D828" i="2" l="1"/>
  <c r="B828" i="2"/>
  <c r="D829" i="2" l="1"/>
  <c r="B829" i="2"/>
  <c r="D830" i="2" l="1"/>
  <c r="B830" i="2"/>
  <c r="D831" i="2" l="1"/>
  <c r="B831" i="2"/>
  <c r="B832" i="2" l="1"/>
  <c r="D832" i="2"/>
  <c r="D833" i="2" l="1"/>
  <c r="B833" i="2"/>
  <c r="D834" i="2" l="1"/>
  <c r="B834" i="2"/>
  <c r="D835" i="2" l="1"/>
  <c r="B835" i="2"/>
  <c r="B836" i="2" l="1"/>
  <c r="D836" i="2"/>
  <c r="B837" i="2" l="1"/>
  <c r="D837" i="2"/>
  <c r="D838" i="2" l="1"/>
  <c r="B838" i="2"/>
  <c r="D839" i="2" l="1"/>
  <c r="B839" i="2"/>
  <c r="D840" i="2" l="1"/>
  <c r="B840" i="2"/>
  <c r="D841" i="2" l="1"/>
  <c r="B841" i="2"/>
  <c r="D842" i="2" l="1"/>
  <c r="B842" i="2"/>
  <c r="D843" i="2" l="1"/>
  <c r="B843" i="2"/>
  <c r="B844" i="2" l="1"/>
  <c r="D844" i="2"/>
  <c r="D845" i="2" l="1"/>
  <c r="B845" i="2"/>
  <c r="D846" i="2" l="1"/>
  <c r="B846" i="2"/>
  <c r="D847" i="2" l="1"/>
  <c r="B847" i="2"/>
  <c r="B848" i="2" l="1"/>
  <c r="D848" i="2"/>
  <c r="B849" i="2" l="1"/>
  <c r="D849" i="2"/>
  <c r="D850" i="2" l="1"/>
  <c r="B850" i="2"/>
  <c r="D851" i="2" l="1"/>
  <c r="B851" i="2"/>
  <c r="D852" i="2" l="1"/>
  <c r="B852" i="2"/>
  <c r="D853" i="2" l="1"/>
  <c r="B853" i="2"/>
  <c r="D854" i="2" l="1"/>
  <c r="B854" i="2"/>
  <c r="D855" i="2" l="1"/>
  <c r="B855" i="2"/>
  <c r="B856" i="2" l="1"/>
  <c r="D856" i="2"/>
  <c r="D857" i="2" l="1"/>
  <c r="B857" i="2"/>
  <c r="D858" i="2" l="1"/>
  <c r="B858" i="2"/>
  <c r="D859" i="2" l="1"/>
  <c r="B859" i="2"/>
  <c r="B860" i="2" l="1"/>
  <c r="D860" i="2"/>
  <c r="B861" i="2" l="1"/>
  <c r="D861" i="2"/>
  <c r="B862" i="2" l="1"/>
  <c r="D862" i="2"/>
  <c r="D863" i="2" l="1"/>
  <c r="B863" i="2"/>
  <c r="D864" i="2" l="1"/>
  <c r="B864" i="2"/>
  <c r="D865" i="2" l="1"/>
  <c r="B865" i="2"/>
  <c r="D866" i="2" l="1"/>
  <c r="B866" i="2"/>
  <c r="D867" i="2" l="1"/>
  <c r="B867" i="2"/>
  <c r="B868" i="2" l="1"/>
  <c r="D868" i="2"/>
  <c r="D869" i="2" l="1"/>
  <c r="B869" i="2"/>
  <c r="D870" i="2" l="1"/>
  <c r="B870" i="2"/>
  <c r="D871" i="2" l="1"/>
  <c r="B871" i="2"/>
  <c r="B872" i="2" l="1"/>
  <c r="D872" i="2"/>
  <c r="B873" i="2" l="1"/>
  <c r="D873" i="2"/>
  <c r="D874" i="2" l="1"/>
  <c r="B874" i="2"/>
  <c r="D875" i="2" l="1"/>
  <c r="B875" i="2"/>
  <c r="D876" i="2" l="1"/>
  <c r="B876" i="2"/>
  <c r="D877" i="2" l="1"/>
  <c r="B877" i="2"/>
  <c r="D878" i="2" l="1"/>
  <c r="B878" i="2"/>
  <c r="D879" i="2" l="1"/>
  <c r="B879" i="2"/>
  <c r="D880" i="2" l="1"/>
  <c r="B880" i="2"/>
  <c r="D881" i="2" l="1"/>
  <c r="B881" i="2"/>
  <c r="D882" i="2" l="1"/>
  <c r="B882" i="2"/>
  <c r="D883" i="2" l="1"/>
  <c r="B883" i="2"/>
  <c r="B884" i="2" l="1"/>
  <c r="D884" i="2"/>
  <c r="B885" i="2" l="1"/>
  <c r="D885" i="2"/>
  <c r="D886" i="2" l="1"/>
  <c r="B886" i="2"/>
  <c r="D887" i="2" l="1"/>
  <c r="B887" i="2"/>
  <c r="D888" i="2" l="1"/>
  <c r="B888" i="2"/>
  <c r="D889" i="2" l="1"/>
  <c r="B889" i="2"/>
  <c r="D890" i="2" l="1"/>
  <c r="B890" i="2"/>
  <c r="D891" i="2" l="1"/>
  <c r="B891" i="2"/>
  <c r="D892" i="2" l="1"/>
  <c r="B892" i="2"/>
  <c r="D893" i="2" l="1"/>
  <c r="B893" i="2"/>
  <c r="D894" i="2" l="1"/>
  <c r="B894" i="2"/>
  <c r="D895" i="2" l="1"/>
  <c r="B895" i="2"/>
  <c r="D896" i="2" l="1"/>
  <c r="B896" i="2"/>
  <c r="D897" i="2" l="1"/>
  <c r="B897" i="2"/>
  <c r="D898" i="2" l="1"/>
  <c r="B898" i="2"/>
  <c r="D899" i="2" l="1"/>
  <c r="B899" i="2"/>
  <c r="D900" i="2" l="1"/>
  <c r="B900" i="2"/>
  <c r="D901" i="2" l="1"/>
  <c r="B901" i="2"/>
  <c r="D902" i="2" l="1"/>
  <c r="B902" i="2"/>
  <c r="D903" i="2" l="1"/>
  <c r="B903" i="2"/>
  <c r="D904" i="2" l="1"/>
  <c r="B904" i="2"/>
  <c r="D905" i="2" l="1"/>
  <c r="B905" i="2"/>
  <c r="D906" i="2" l="1"/>
  <c r="B906" i="2"/>
  <c r="D907" i="2" l="1"/>
  <c r="B907" i="2"/>
  <c r="D908" i="2" l="1"/>
  <c r="B908" i="2"/>
  <c r="D909" i="2" l="1"/>
  <c r="B909" i="2"/>
  <c r="D910" i="2" l="1"/>
  <c r="B910" i="2"/>
  <c r="D911" i="2" l="1"/>
  <c r="B911" i="2"/>
  <c r="D912" i="2" l="1"/>
  <c r="B912" i="2"/>
  <c r="B913" i="2" l="1"/>
  <c r="B914" i="2" s="1"/>
  <c r="D913" i="2"/>
  <c r="D914" i="2" l="1"/>
  <c r="D915" i="2" s="1"/>
  <c r="B915" i="2"/>
  <c r="B916" i="2" l="1"/>
  <c r="D916" i="2"/>
  <c r="D917" i="2" l="1"/>
  <c r="B917" i="2"/>
  <c r="D918" i="2" l="1"/>
  <c r="B918" i="2"/>
  <c r="B919" i="2" l="1"/>
  <c r="D919" i="2"/>
  <c r="B920" i="2" l="1"/>
  <c r="D920" i="2"/>
  <c r="D921" i="2" l="1"/>
  <c r="B921" i="2"/>
  <c r="D922" i="2" l="1"/>
  <c r="B922" i="2"/>
  <c r="D923" i="2" l="1"/>
  <c r="B923" i="2"/>
  <c r="D924" i="2" l="1"/>
  <c r="B924" i="2"/>
  <c r="D925" i="2" l="1"/>
  <c r="B925" i="2"/>
  <c r="B926" i="2" l="1"/>
  <c r="D926" i="2"/>
  <c r="D927" i="2" l="1"/>
  <c r="B927" i="2"/>
  <c r="D928" i="2" l="1"/>
  <c r="B928" i="2"/>
  <c r="B929" i="2" l="1"/>
  <c r="D929" i="2"/>
  <c r="B930" i="2" l="1"/>
  <c r="D930" i="2"/>
  <c r="B931" i="2" l="1"/>
  <c r="D931" i="2"/>
  <c r="D932" i="2" l="1"/>
  <c r="B932" i="2"/>
  <c r="B933" i="2" l="1"/>
  <c r="D933" i="2"/>
  <c r="B934" i="2" l="1"/>
  <c r="D934" i="2"/>
  <c r="D935" i="2" l="1"/>
  <c r="B935" i="2"/>
  <c r="D936" i="2" l="1"/>
  <c r="B936" i="2"/>
  <c r="D937" i="2" l="1"/>
  <c r="B937" i="2"/>
  <c r="B938" i="2" l="1"/>
  <c r="D938" i="2"/>
  <c r="D939" i="2" l="1"/>
  <c r="B939" i="2"/>
  <c r="D940" i="2" l="1"/>
  <c r="B940" i="2"/>
  <c r="D941" i="2" l="1"/>
  <c r="B941" i="2"/>
  <c r="D942" i="2" l="1"/>
  <c r="B942" i="2"/>
  <c r="D943" i="2" l="1"/>
  <c r="B943" i="2"/>
  <c r="D944" i="2" l="1"/>
  <c r="B944" i="2"/>
  <c r="B945" i="2" l="1"/>
  <c r="D945" i="2"/>
  <c r="D946" i="2" l="1"/>
  <c r="B946" i="2"/>
  <c r="D947" i="2" l="1"/>
  <c r="B947" i="2"/>
  <c r="D948" i="2" l="1"/>
  <c r="B948" i="2"/>
  <c r="D949" i="2" l="1"/>
  <c r="B949" i="2"/>
  <c r="B950" i="2" l="1"/>
  <c r="D950" i="2"/>
  <c r="D951" i="2" l="1"/>
  <c r="B951" i="2"/>
  <c r="D952" i="2" l="1"/>
  <c r="B952" i="2"/>
  <c r="D953" i="2" l="1"/>
  <c r="B953" i="2"/>
  <c r="D954" i="2" l="1"/>
  <c r="B954" i="2"/>
  <c r="B955" i="2" l="1"/>
  <c r="D955" i="2"/>
  <c r="D956" i="2" l="1"/>
  <c r="B956" i="2"/>
  <c r="D957" i="2" l="1"/>
  <c r="B957" i="2"/>
  <c r="D958" i="2" l="1"/>
  <c r="B958" i="2"/>
  <c r="D959" i="2" l="1"/>
  <c r="B959" i="2"/>
  <c r="D960" i="2" l="1"/>
  <c r="B960" i="2"/>
  <c r="B961" i="2" l="1"/>
  <c r="D961" i="2"/>
  <c r="D962" i="2" l="1"/>
  <c r="B962" i="2"/>
  <c r="D963" i="2" l="1"/>
  <c r="B96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<sst xmlns="http://schemas.openxmlformats.org/spreadsheetml/2006/main" count="9721" uniqueCount="536">
  <si>
    <t>TRANSPORTE</t>
  </si>
  <si>
    <t>TRP</t>
  </si>
  <si>
    <t>VCN</t>
  </si>
  <si>
    <t>SALDO TDC / LIMITE CREDITO</t>
  </si>
  <si>
    <t>PAGOS TDC / LIMITE CREDITO</t>
  </si>
  <si>
    <t>CONSUMO TDC / LIMITE CREDITO</t>
  </si>
  <si>
    <t>INTERESES TDC / LIMITE CREDITO</t>
  </si>
  <si>
    <t>ATM</t>
  </si>
  <si>
    <t>Var Name</t>
  </si>
  <si>
    <t>Period Label</t>
  </si>
  <si>
    <t>I</t>
  </si>
  <si>
    <t>R</t>
  </si>
  <si>
    <t>ALM / GST</t>
  </si>
  <si>
    <t>CMN / GST</t>
  </si>
  <si>
    <t>Cnt2</t>
  </si>
  <si>
    <t>AV</t>
  </si>
  <si>
    <t>SIN</t>
  </si>
  <si>
    <t>SDC</t>
  </si>
  <si>
    <t>PAGOS TDC / SALDO TDC</t>
  </si>
  <si>
    <t>CONSUMO TDC / SALDO TDC</t>
  </si>
  <si>
    <t>INTERESES TDC / SALDO TDC</t>
  </si>
  <si>
    <t>PAGOS TDC / CONSUMO TDC</t>
  </si>
  <si>
    <t>RETIRO ATM TDC / CONSUMO TDC</t>
  </si>
  <si>
    <t>SDO / LM</t>
  </si>
  <si>
    <t>PGO / LM</t>
  </si>
  <si>
    <t>CNS / LM</t>
  </si>
  <si>
    <t>INT / LM</t>
  </si>
  <si>
    <t>PGO / SDO</t>
  </si>
  <si>
    <t>CNS / SDO</t>
  </si>
  <si>
    <t>INT / SDO</t>
  </si>
  <si>
    <t>Row Labels</t>
  </si>
  <si>
    <t>Grand Total</t>
  </si>
  <si>
    <t>PGO / CNS</t>
  </si>
  <si>
    <t>ATM / CNS</t>
  </si>
  <si>
    <t>DEP / COR</t>
  </si>
  <si>
    <t>ATM / COR</t>
  </si>
  <si>
    <t>CNS / COR</t>
  </si>
  <si>
    <t>CNS / DEP</t>
  </si>
  <si>
    <t>SDOT / CAP</t>
  </si>
  <si>
    <t>DEPT / CAP</t>
  </si>
  <si>
    <t>EDC / GST</t>
  </si>
  <si>
    <t>ENT / GST</t>
  </si>
  <si>
    <t>GHS / GST</t>
  </si>
  <si>
    <t>OTS / GST</t>
  </si>
  <si>
    <t>RTL / GST</t>
  </si>
  <si>
    <t>SLD / GST</t>
  </si>
  <si>
    <t>TRP / GST</t>
  </si>
  <si>
    <t>VCN / GST</t>
  </si>
  <si>
    <t>VAR / GST</t>
  </si>
  <si>
    <t>VTM / GST</t>
  </si>
  <si>
    <t>Count of Tipo</t>
  </si>
  <si>
    <t>SDOTDC / SDOT</t>
  </si>
  <si>
    <t>SDOPRP / SDOT</t>
  </si>
  <si>
    <t>SDOHIP / SDOT</t>
  </si>
  <si>
    <t>A</t>
  </si>
  <si>
    <t>Cnt1</t>
  </si>
  <si>
    <t>CUIDADO PERSONAL, EDUCACION, SALUD</t>
  </si>
  <si>
    <t>DISPOSICION EN EFECTIVO</t>
  </si>
  <si>
    <t>EQUIPOS, INSUMOS Y SERV. ESPECIALIZADOS</t>
  </si>
  <si>
    <t>GOBIERNO Y SERVICIOS DE CONSUMO</t>
  </si>
  <si>
    <t>GSC</t>
  </si>
  <si>
    <t>HOBBIE, LUJOS Y ENTRETENIMIENTO</t>
  </si>
  <si>
    <t>HLE</t>
  </si>
  <si>
    <t>RETAIL, SUPERMERCADO Y HOGAR</t>
  </si>
  <si>
    <t>RSH</t>
  </si>
  <si>
    <t>VIAJES Y VACACIONES</t>
  </si>
  <si>
    <t>OTROS</t>
  </si>
  <si>
    <t>OTR</t>
  </si>
  <si>
    <t>RESTAURANTE Y FASTFOOD</t>
  </si>
  <si>
    <t>RFF</t>
  </si>
  <si>
    <t>CPS</t>
  </si>
  <si>
    <t>ESE</t>
  </si>
  <si>
    <t>R_PGO_LM</t>
  </si>
  <si>
    <t>R_CNS_LM</t>
  </si>
  <si>
    <t>R_INT_LM</t>
  </si>
  <si>
    <t>R_PGO_SDO</t>
  </si>
  <si>
    <t>R_CNS_SDO</t>
  </si>
  <si>
    <t>R_INT_SDO</t>
  </si>
  <si>
    <t>R_PGO_CNS</t>
  </si>
  <si>
    <t>R_ATM_CNS</t>
  </si>
  <si>
    <t>Column</t>
  </si>
  <si>
    <t>R_CNSM_CNSMT</t>
  </si>
  <si>
    <t>VM_R_CNSM_CNSMT</t>
  </si>
  <si>
    <t>IN_R_CNSM_CNSMT</t>
  </si>
  <si>
    <t>DC_R_CNSM_CNSMT</t>
  </si>
  <si>
    <t>AVG</t>
  </si>
  <si>
    <t>SUM</t>
  </si>
  <si>
    <t>Oper</t>
  </si>
  <si>
    <t>Métrica</t>
  </si>
  <si>
    <t>Función</t>
  </si>
  <si>
    <t>P</t>
  </si>
  <si>
    <t>Time Period Type</t>
  </si>
  <si>
    <t>VT_R_CNSM_CNSMT</t>
  </si>
  <si>
    <t>VS_R_CNSM_CNSMT</t>
  </si>
  <si>
    <t>Function</t>
  </si>
  <si>
    <t>Data Type</t>
  </si>
  <si>
    <t>Base Metric</t>
  </si>
  <si>
    <t>Base Code</t>
  </si>
  <si>
    <t>Sub Category</t>
  </si>
  <si>
    <t>Start Period</t>
  </si>
  <si>
    <t>End Period</t>
  </si>
  <si>
    <t>Cnt</t>
  </si>
  <si>
    <t>Núm.</t>
  </si>
  <si>
    <t>CD</t>
  </si>
  <si>
    <t>Desc. Consumo</t>
  </si>
  <si>
    <t>Catálogo de Códigos de consumo x MCC</t>
  </si>
  <si>
    <t>SAS Data Source</t>
  </si>
  <si>
    <t>Data Source Cd.</t>
  </si>
  <si>
    <t>R_SDO_LM</t>
  </si>
  <si>
    <t>VM_R_SDO_LM</t>
  </si>
  <si>
    <t>VT_R_SDO_LM</t>
  </si>
  <si>
    <t>VS_R_SDO_LM</t>
  </si>
  <si>
    <t>IN_R_SDO_LM</t>
  </si>
  <si>
    <t>DC_R_SDO_LM</t>
  </si>
  <si>
    <t>VM_R_PGO_LM</t>
  </si>
  <si>
    <t>VT_R_PGO_LM</t>
  </si>
  <si>
    <t>VS_R_PGO_LM</t>
  </si>
  <si>
    <t>IN_R_PGO_LM</t>
  </si>
  <si>
    <t>DC_R_PGO_LM</t>
  </si>
  <si>
    <t>VM_R_CNS_LM</t>
  </si>
  <si>
    <t>VT_R_CNS_LM</t>
  </si>
  <si>
    <t>VS_R_CNS_LM</t>
  </si>
  <si>
    <t>IN_R_CNS_LM</t>
  </si>
  <si>
    <t>DC_R_CNS_LM</t>
  </si>
  <si>
    <t>VM_R_INT_LM</t>
  </si>
  <si>
    <t>VT_R_INT_LM</t>
  </si>
  <si>
    <t>VS_R_INT_LM</t>
  </si>
  <si>
    <t>IN_R_INT_LM</t>
  </si>
  <si>
    <t>DC_R_INT_LM</t>
  </si>
  <si>
    <t>VM_R_PGO_SDO</t>
  </si>
  <si>
    <t>VT_R_PGO_SDO</t>
  </si>
  <si>
    <t>VS_R_PGO_SDO</t>
  </si>
  <si>
    <t>IN_R_PGO_SDO</t>
  </si>
  <si>
    <t>DC_R_PGO_SDO</t>
  </si>
  <si>
    <t>VM_R_CNS_SDO</t>
  </si>
  <si>
    <t>VT_R_CNS_SDO</t>
  </si>
  <si>
    <t>VS_R_CNS_SDO</t>
  </si>
  <si>
    <t>IN_R_CNS_SDO</t>
  </si>
  <si>
    <t>DC_R_CNS_SDO</t>
  </si>
  <si>
    <t>VM_R_INT_SDO</t>
  </si>
  <si>
    <t>VT_R_INT_SDO</t>
  </si>
  <si>
    <t>VS_R_INT_SDO</t>
  </si>
  <si>
    <t>IN_R_INT_SDO</t>
  </si>
  <si>
    <t>DC_R_INT_SDO</t>
  </si>
  <si>
    <t>VM_R_PGO_CNS</t>
  </si>
  <si>
    <t>VT_R_PGO_CNS</t>
  </si>
  <si>
    <t>VS_R_PGO_CNS</t>
  </si>
  <si>
    <t>IN_R_PGO_CNS</t>
  </si>
  <si>
    <t>DC_R_PGO_CNS</t>
  </si>
  <si>
    <t>VM_R_ATM_CNS</t>
  </si>
  <si>
    <t>VT_R_ATM_CNS</t>
  </si>
  <si>
    <t>VS_R_ATM_CNS</t>
  </si>
  <si>
    <t>IN_R_ATM_CNS</t>
  </si>
  <si>
    <t>DC_R_ATM_CNS</t>
  </si>
  <si>
    <t>R_ATM_LM</t>
  </si>
  <si>
    <t>VM_R_ATM_LM</t>
  </si>
  <si>
    <t>VT_R_ATM_LM</t>
  </si>
  <si>
    <t>VS_R_ATM_LM</t>
  </si>
  <si>
    <t>IN_R_ATM_LM</t>
  </si>
  <si>
    <t>DC_R_ATM_LM</t>
  </si>
  <si>
    <t>R_ATM_SDO</t>
  </si>
  <si>
    <t>VM_R_ATM_SDO</t>
  </si>
  <si>
    <t>VT_R_ATM_SDO</t>
  </si>
  <si>
    <t>VS_R_ATM_SDO</t>
  </si>
  <si>
    <t>IN_R_ATM_SDO</t>
  </si>
  <si>
    <t>DC_R_ATM_SDO</t>
  </si>
  <si>
    <t>R_ATM_PGO</t>
  </si>
  <si>
    <t>VM_R_ATM_PGO</t>
  </si>
  <si>
    <t>VT_R_ATM_PGO</t>
  </si>
  <si>
    <t>VS_R_ATM_PGO</t>
  </si>
  <si>
    <t>IN_R_ATM_PGO</t>
  </si>
  <si>
    <t>DC_R_ATM_PGO</t>
  </si>
  <si>
    <t>R_PGO_PGOMIN</t>
  </si>
  <si>
    <t>VM_R_PGO_PGOMIN</t>
  </si>
  <si>
    <t>VT_R_PGO_PGOMIN</t>
  </si>
  <si>
    <t>VS_R_PGO_PGOMIN</t>
  </si>
  <si>
    <t>IN_R_PGO_PGOMIN</t>
  </si>
  <si>
    <t>DC_R_PGO_PGOMIN</t>
  </si>
  <si>
    <t>R_CNS_PGOMIN</t>
  </si>
  <si>
    <t>VM_R_CNS_PGOMIN</t>
  </si>
  <si>
    <t>VT_R_CNS_PGOMIN</t>
  </si>
  <si>
    <t>VS_R_CNS_PGOMIN</t>
  </si>
  <si>
    <t>IN_R_CNS_PGOMIN</t>
  </si>
  <si>
    <t>DC_R_CNS_PGOMIN</t>
  </si>
  <si>
    <t>RETIRO ATM TDC / LIMITE DE CREDITO</t>
  </si>
  <si>
    <t>RETIRO ATM TDC / SALDO TDC</t>
  </si>
  <si>
    <t>RETIRO ATM TDC / PAGOS TDC</t>
  </si>
  <si>
    <t>PAGOS TDC / PAGO_MINIMO</t>
  </si>
  <si>
    <t>CONSUMO TDC / PAGO_MINIMO</t>
  </si>
  <si>
    <t>Catálogo de Códigos de TDC</t>
  </si>
  <si>
    <t>Desc.</t>
  </si>
  <si>
    <t>ATM / LM</t>
  </si>
  <si>
    <t>ATM / SDO</t>
  </si>
  <si>
    <t>ATM / PGO</t>
  </si>
  <si>
    <t>PGO / PGOMIN</t>
  </si>
  <si>
    <t>CNS / PGOMIN</t>
  </si>
  <si>
    <t>ST</t>
  </si>
  <si>
    <t>Count Dups</t>
  </si>
  <si>
    <t>R_MON_WEEK_MNT</t>
  </si>
  <si>
    <t>VM_R_MON_WEEK_MNT</t>
  </si>
  <si>
    <t>VT_R_MON_WEEK_MNT</t>
  </si>
  <si>
    <t>VS_R_MON_WEEK_MNT</t>
  </si>
  <si>
    <t>IN_R_MON_WEEK_MNT</t>
  </si>
  <si>
    <t>DC_R_MON_WEEK_MNT</t>
  </si>
  <si>
    <t>R_TUE_WEEK_MNT</t>
  </si>
  <si>
    <t>VM_R_TUE_WEEK_MNT</t>
  </si>
  <si>
    <t>VT_R_TUE_WEEK_MNT</t>
  </si>
  <si>
    <t>VS_R_TUE_WEEK_MNT</t>
  </si>
  <si>
    <t>IN_R_TUE_WEEK_MNT</t>
  </si>
  <si>
    <t>DC_R_TUE_WEEK_MNT</t>
  </si>
  <si>
    <t>R_WED_WEEK_MNT</t>
  </si>
  <si>
    <t>VM_R_WED_WEEK_MNT</t>
  </si>
  <si>
    <t>VT_R_WED_WEEK_MNT</t>
  </si>
  <si>
    <t>VS_R_WED_WEEK_MNT</t>
  </si>
  <si>
    <t>IN_R_WED_WEEK_MNT</t>
  </si>
  <si>
    <t>DC_R_WED_WEEK_MNT</t>
  </si>
  <si>
    <t>R_THU_WEEK_MNT</t>
  </si>
  <si>
    <t>VM_R_THU_WEEK_MNT</t>
  </si>
  <si>
    <t>VT_R_THU_WEEK_MNT</t>
  </si>
  <si>
    <t>VS_R_THU_WEEK_MNT</t>
  </si>
  <si>
    <t>IN_R_THU_WEEK_MNT</t>
  </si>
  <si>
    <t>DC_R_THU_WEEK_MNT</t>
  </si>
  <si>
    <t>R_FRI_WEEK_MNT</t>
  </si>
  <si>
    <t>VM_R_FRI_WEEK_MNT</t>
  </si>
  <si>
    <t>VT_R_FRI_WEEK_MNT</t>
  </si>
  <si>
    <t>VS_R_FRI_WEEK_MNT</t>
  </si>
  <si>
    <t>IN_R_FRI_WEEK_MNT</t>
  </si>
  <si>
    <t>DC_R_FRI_WEEK_MNT</t>
  </si>
  <si>
    <t>R_SAT_WEEK_MNT</t>
  </si>
  <si>
    <t>VM_R_SAT_WEEK_MNT</t>
  </si>
  <si>
    <t>VT_R_SAT_WEEK_MNT</t>
  </si>
  <si>
    <t>VS_R_SAT_WEEK_MNT</t>
  </si>
  <si>
    <t>IN_R_SAT_WEEK_MNT</t>
  </si>
  <si>
    <t>DC_R_SAT_WEEK_MNT</t>
  </si>
  <si>
    <t>R_SUN_WEEK_MNT</t>
  </si>
  <si>
    <t>VM_R_SUN_WEEK_MNT</t>
  </si>
  <si>
    <t>VT_R_SUN_WEEK_MNT</t>
  </si>
  <si>
    <t>VS_R_SUN_WEEK_MNT</t>
  </si>
  <si>
    <t>IN_R_SUN_WEEK_MNT</t>
  </si>
  <si>
    <t>DC_R_SUN_WEEK_MNT</t>
  </si>
  <si>
    <t>R_MON_WEEK_TRX</t>
  </si>
  <si>
    <t>VM_R_MON_WEEK_TRX</t>
  </si>
  <si>
    <t>VT_R_MON_WEEK_TRX</t>
  </si>
  <si>
    <t>VS_R_MON_WEEK_TRX</t>
  </si>
  <si>
    <t>R_TUE_WEEK_TRX</t>
  </si>
  <si>
    <t>VM_R_TUE_WEEK_TRX</t>
  </si>
  <si>
    <t>VT_R_TUE_WEEK_TRX</t>
  </si>
  <si>
    <t>VS_R_TUE_WEEK_TRX</t>
  </si>
  <si>
    <t>IN_R_TUE_WEEK_TRX</t>
  </si>
  <si>
    <t>DC_R_TUE_WEEK_TRX</t>
  </si>
  <si>
    <t>R_WED_WEEK_TRX</t>
  </si>
  <si>
    <t>VM_R_WED_WEEK_TRX</t>
  </si>
  <si>
    <t>VT_R_WED_WEEK_TRX</t>
  </si>
  <si>
    <t>VS_R_WED_WEEK_TRX</t>
  </si>
  <si>
    <t>IN_R_WED_WEEK_TRX</t>
  </si>
  <si>
    <t>DC_R_WED_WEEK_TRX</t>
  </si>
  <si>
    <t>R_THU_WEEK_TRX</t>
  </si>
  <si>
    <t>VM_R_THU_WEEK_TRX</t>
  </si>
  <si>
    <t>VT_R_THU_WEEK_TRX</t>
  </si>
  <si>
    <t>VS_R_THU_WEEK_TRX</t>
  </si>
  <si>
    <t>IN_R_THU_WEEK_TRX</t>
  </si>
  <si>
    <t>DC_R_THU_WEEK_TRX</t>
  </si>
  <si>
    <t>R_FRI_WEEK_TRX</t>
  </si>
  <si>
    <t>VM_R_FRI_WEEK_TRX</t>
  </si>
  <si>
    <t>VT_R_FRI_WEEK_TRX</t>
  </si>
  <si>
    <t>VS_R_FRI_WEEK_TRX</t>
  </si>
  <si>
    <t>IN_R_FRI_WEEK_TRX</t>
  </si>
  <si>
    <t>DC_R_FRI_WEEK_TRX</t>
  </si>
  <si>
    <t>R_SAT_WEEK_TRX</t>
  </si>
  <si>
    <t>VM_R_SAT_WEEK_TRX</t>
  </si>
  <si>
    <t>VT_R_SAT_WEEK_TRX</t>
  </si>
  <si>
    <t>VS_R_SAT_WEEK_TRX</t>
  </si>
  <si>
    <t>IN_R_SAT_WEEK_TRX</t>
  </si>
  <si>
    <t>DC_R_SAT_WEEK_TRX</t>
  </si>
  <si>
    <t>R_SUN_WEEK_TRX</t>
  </si>
  <si>
    <t>VM_R_SUN_WEEK_TRX</t>
  </si>
  <si>
    <t>VT_R_SUN_WEEK_TRX</t>
  </si>
  <si>
    <t>VS_R_SUN_WEEK_TRX</t>
  </si>
  <si>
    <t>IN_R_SUN_WEEK_TRX</t>
  </si>
  <si>
    <t>DC_R_SUN_WEEK_TRX</t>
  </si>
  <si>
    <t>MON / WEEK_MNT</t>
  </si>
  <si>
    <t>MON / WEEK_TRX</t>
  </si>
  <si>
    <t>Catálogo de Códigos de TDC DIAS HORAS</t>
  </si>
  <si>
    <t>CONSUMO LUNES / CONSUMO SEMANAL</t>
  </si>
  <si>
    <t>TRANSACCIONES LUNES / TRANSACCIONES SEMANAL</t>
  </si>
  <si>
    <t>TUE / WEEK_MNT</t>
  </si>
  <si>
    <t>TUE / WEEK_TRX</t>
  </si>
  <si>
    <t>WED / WEEK_MNT</t>
  </si>
  <si>
    <t>WED / WEEK_TRX</t>
  </si>
  <si>
    <t>THU / WEEK_MNT</t>
  </si>
  <si>
    <t>THU / WEEK_TRX</t>
  </si>
  <si>
    <t>FRI / WEEK_MNT</t>
  </si>
  <si>
    <t>FRI / WEEK_TRX</t>
  </si>
  <si>
    <t>SAT / WEEK_MNT</t>
  </si>
  <si>
    <t>SAT / WEEK_TRX</t>
  </si>
  <si>
    <t>SUN / WEEK_MNT</t>
  </si>
  <si>
    <t>SUN / WEEK_TRX</t>
  </si>
  <si>
    <t>PGOT / SDOT</t>
  </si>
  <si>
    <t>R_PGOT_SDOT</t>
  </si>
  <si>
    <t>VM_R_PGOT_SDOT</t>
  </si>
  <si>
    <t>VT_R_PGOT_SDOT</t>
  </si>
  <si>
    <t>VS_R_PGOT_SDOT</t>
  </si>
  <si>
    <t>IN_R_PGOT_SDOT</t>
  </si>
  <si>
    <t>DC_R_PGOT_SDOT</t>
  </si>
  <si>
    <t>R_PGOT_MAPR</t>
  </si>
  <si>
    <t>VM_R_PGOT_MAPR</t>
  </si>
  <si>
    <t>VT_R_PGOT_MAPR</t>
  </si>
  <si>
    <t>VS_R_PGOT_MAPR</t>
  </si>
  <si>
    <t>IN_R_PGOT_MAPR</t>
  </si>
  <si>
    <t>DC_R_PGOT_MAPR</t>
  </si>
  <si>
    <t>R_SDOT_MAPR</t>
  </si>
  <si>
    <t>VM_R_SDOT_MAPR</t>
  </si>
  <si>
    <t>VT_R_SDOT_MAPR</t>
  </si>
  <si>
    <t>VS_R_SDOT_MAPR</t>
  </si>
  <si>
    <t>IN_R_SDOT_MAPR</t>
  </si>
  <si>
    <t>DC_R_SDOT_MAPR</t>
  </si>
  <si>
    <t>R_PGOA_CUOT</t>
  </si>
  <si>
    <t>VM_R_PGOA_CUOT</t>
  </si>
  <si>
    <t>VT_R_PGOA_CUOT</t>
  </si>
  <si>
    <t>VS_R_PGOA_CUOT</t>
  </si>
  <si>
    <t>IN_R_PGOA_CUOT</t>
  </si>
  <si>
    <t>DC_R_PGOA_CUOT</t>
  </si>
  <si>
    <t>R_PGOA_SDOT</t>
  </si>
  <si>
    <t>VM_R_PGOA_SDOT</t>
  </si>
  <si>
    <t>VT_R_PGOA_SDOT</t>
  </si>
  <si>
    <t>VS_R_PGOA_SDOT</t>
  </si>
  <si>
    <t>IN_R_PGOA_SDOT</t>
  </si>
  <si>
    <t>DC_R_PGOA_SDOT</t>
  </si>
  <si>
    <t>Catálogo de Códigos de Colocaciones</t>
  </si>
  <si>
    <t>PGOT / MAPR</t>
  </si>
  <si>
    <t>PAGO TOTAL / MONTO APROBADO</t>
  </si>
  <si>
    <t>SDOT / MAPR</t>
  </si>
  <si>
    <t>SALDO TOTAL / MONTO APROBADO</t>
  </si>
  <si>
    <t>PGOA / CUOT</t>
  </si>
  <si>
    <t>PAGO TOTAL / SALDO TOTAL</t>
  </si>
  <si>
    <t>PGOA / SDOT</t>
  </si>
  <si>
    <t>PAGO ACTUAL /  SALDO TOTAL</t>
  </si>
  <si>
    <t>PAGO ACTUAL / CUOTA</t>
  </si>
  <si>
    <t>CONSUMO MARTES / CONSUMO SEMANAL</t>
  </si>
  <si>
    <t>TRANSACCIONES MARTES / TRANSACCIONES SEMANAL</t>
  </si>
  <si>
    <t>CONSUMO MIERCOLES / CONSUMO SEMANAL</t>
  </si>
  <si>
    <t>TRANSACCIONES MIERCOLES / TRANSACCIONES SEMANAL</t>
  </si>
  <si>
    <t>CONSUMO JUEVES / CONSUMO SEMANAL</t>
  </si>
  <si>
    <t>TRANSACCIONES JUEVES / TRANSACCIONES SEMANAL</t>
  </si>
  <si>
    <t>CONSUMO VIERNES / CONSUMO SEMANAL</t>
  </si>
  <si>
    <t>TRANSACCIONES VIERNES / TRANSACCIONES SEMANAL</t>
  </si>
  <si>
    <t>CONSUMO SABADO / CONSUMO SEMANAL</t>
  </si>
  <si>
    <t>TRANSACCIONES SABADO / TRANSACCIONES SEMANAL</t>
  </si>
  <si>
    <t>CONSUMO DOMINGO / CONSUMO SEMANAL</t>
  </si>
  <si>
    <t>TRANSACCIONES DOMINGO / TRANSACCIONES SEMANAL</t>
  </si>
  <si>
    <t>CONSUMO DE 7 A 13 HRS / CONSUMO DIARIO</t>
  </si>
  <si>
    <t>HRS1 / DAY_MNT</t>
  </si>
  <si>
    <t>HRS2 / DAY_MNT</t>
  </si>
  <si>
    <t>HRS1 / DAY_TRX</t>
  </si>
  <si>
    <t>TRANSACCIONES DE 7 A 13 HRS / TRANSACCIONES DIARIO</t>
  </si>
  <si>
    <t>HRS2 / DAY_TRX</t>
  </si>
  <si>
    <t>HRS3 / DAY_MNT</t>
  </si>
  <si>
    <t>HRS3 / DAY_TRX</t>
  </si>
  <si>
    <t>CONSUMO DE 13 A 22 HRS / CONSUMO DIARIO</t>
  </si>
  <si>
    <t>TRANSACCIONES DE 13 A 22 HRS / TRANSACCIONES DIARIO</t>
  </si>
  <si>
    <t>CONSUMO DE 22 A 07 HRS / CONSUMO DIARIO</t>
  </si>
  <si>
    <t>TRANSACCIONES DE 22 A 07 HRS / TRANSACCIONES DIARIO</t>
  </si>
  <si>
    <t>R_HRS1_DAY_MNT</t>
  </si>
  <si>
    <t>VM_R_HRS1_DAY_MNT</t>
  </si>
  <si>
    <t>VT_R_HRS1_DAY_MNT</t>
  </si>
  <si>
    <t>VS_R_HRS1_DAY_MNT</t>
  </si>
  <si>
    <t>IN_R_HRS1_DAY_MNT</t>
  </si>
  <si>
    <t>DC_R_HRS1_DAY_MNT</t>
  </si>
  <si>
    <t>R_HRS1_DAY_TRX</t>
  </si>
  <si>
    <t>VM_R_HRS1_DAY_TRX</t>
  </si>
  <si>
    <t>VT_R_HRS1_DAY_TRX</t>
  </si>
  <si>
    <t>VS_R_HRS1_DAY_TRX</t>
  </si>
  <si>
    <t>IN_R_HRS1_DAY_TRX</t>
  </si>
  <si>
    <t>DC_R_HRS1_DAY_TRX</t>
  </si>
  <si>
    <t>R_HRS2_DAY_MNT</t>
  </si>
  <si>
    <t>VM_R_HRS2_DAY_MNT</t>
  </si>
  <si>
    <t>VT_R_HRS2_DAY_MNT</t>
  </si>
  <si>
    <t>VS_R_HRS2_DAY_MNT</t>
  </si>
  <si>
    <t>IN_R_HRS2_DAY_MNT</t>
  </si>
  <si>
    <t>DC_R_HRS2_DAY_MNT</t>
  </si>
  <si>
    <t>R_HRS2_DAY_TRX</t>
  </si>
  <si>
    <t>VM_R_HRS2_DAY_TRX</t>
  </si>
  <si>
    <t>VT_R_HRS2_DAY_TRX</t>
  </si>
  <si>
    <t>VS_R_HRS2_DAY_TRX</t>
  </si>
  <si>
    <t>IN_R_HRS2_DAY_TRX</t>
  </si>
  <si>
    <t>DC_R_HRS2_DAY_TRX</t>
  </si>
  <si>
    <t>R_HRS3_DAY_TRX</t>
  </si>
  <si>
    <t>VM_R_HRS3_DAY_TRX</t>
  </si>
  <si>
    <t>VT_R_HRS3_DAY_TRX</t>
  </si>
  <si>
    <t>VS_R_HRS3_DAY_TRX</t>
  </si>
  <si>
    <t>IN_R_HRS3_DAY_TRX</t>
  </si>
  <si>
    <t>DC_R_HRS3_DAY_TRX</t>
  </si>
  <si>
    <t>M_MX_MON_WEEK_TRX</t>
  </si>
  <si>
    <t>Len</t>
  </si>
  <si>
    <t>IN_R_INST_MNTO</t>
  </si>
  <si>
    <t>DC_R_INST_MNTO</t>
  </si>
  <si>
    <t>Original Data Source</t>
  </si>
  <si>
    <t>Operation</t>
  </si>
  <si>
    <t>TRANSACTION</t>
  </si>
  <si>
    <t>LOANS</t>
  </si>
  <si>
    <t>CURRENT_ACCOUNTS</t>
  </si>
  <si>
    <t>FM_TRX_BHV_CNSM_TDC_CTA</t>
  </si>
  <si>
    <t>FM_SNP_BHV_STMT_TDC</t>
  </si>
  <si>
    <t>SQL SELECT FOR ABT</t>
  </si>
  <si>
    <t>SQL PERIOD</t>
  </si>
  <si>
    <t>SQL UPDATE</t>
  </si>
  <si>
    <t>SQL SELECT IN CURSOR</t>
  </si>
  <si>
    <t>SQL ALTER TABLE ADD</t>
  </si>
  <si>
    <t>MORTGAGE</t>
  </si>
  <si>
    <t>LN</t>
  </si>
  <si>
    <t>MR</t>
  </si>
  <si>
    <t>CR</t>
  </si>
  <si>
    <t>TR</t>
  </si>
  <si>
    <t>STATEMENT</t>
  </si>
  <si>
    <t>Cash withdrawal</t>
  </si>
  <si>
    <t>Personal Care, Education, Health</t>
  </si>
  <si>
    <t>PEH</t>
  </si>
  <si>
    <t>Equipment, Raw Materials, Profesional Services</t>
  </si>
  <si>
    <t>EMP</t>
  </si>
  <si>
    <t>GVR</t>
  </si>
  <si>
    <t>Hobbies, Luxuries, and entretainment</t>
  </si>
  <si>
    <t>OTH</t>
  </si>
  <si>
    <t>Others</t>
  </si>
  <si>
    <t>Restaurants and Fastfood</t>
  </si>
  <si>
    <t>Retail, Supermarket, Home</t>
  </si>
  <si>
    <t>TRN</t>
  </si>
  <si>
    <t>Transport</t>
  </si>
  <si>
    <t>VCT</t>
  </si>
  <si>
    <t>Vacations</t>
  </si>
  <si>
    <t>Government and consumer services</t>
  </si>
  <si>
    <t>Credit Card Outstanding Balance / Credit Limit</t>
  </si>
  <si>
    <t>Credit Card Payments / Credit Limit</t>
  </si>
  <si>
    <t>Credit Card Purchases / Credit Limit</t>
  </si>
  <si>
    <t>Credit Card Interests / Credit Limit</t>
  </si>
  <si>
    <t>Credit Card Payments / Outstanding Balance</t>
  </si>
  <si>
    <t>Credit Card Purchases / Outstanding Balance</t>
  </si>
  <si>
    <t>Credit Card Interests / Outstanding Balance</t>
  </si>
  <si>
    <t>Credit Card Payments / Purchases</t>
  </si>
  <si>
    <t>Credit Card cash withdrawals / Purchases</t>
  </si>
  <si>
    <t>Credit Card cash withdrawals / Credit Limit</t>
  </si>
  <si>
    <t>Credit Card cash withdrawals / Outstanding Balance</t>
  </si>
  <si>
    <t>Credit Card cash withdrawals / Payments</t>
  </si>
  <si>
    <t>Credit Card Payments / Minimum Payment</t>
  </si>
  <si>
    <t>Credit Card Purchases / Minimum Payment</t>
  </si>
  <si>
    <t>BAL / CL</t>
  </si>
  <si>
    <t>PYM / CL</t>
  </si>
  <si>
    <t>PRC / CL</t>
  </si>
  <si>
    <t>INT / CL</t>
  </si>
  <si>
    <t>PYM / BAL</t>
  </si>
  <si>
    <t>PRC / BAL</t>
  </si>
  <si>
    <t>INT / BAL</t>
  </si>
  <si>
    <t>PYM / PRC</t>
  </si>
  <si>
    <t>ATM / PRC</t>
  </si>
  <si>
    <t>ATM / CL</t>
  </si>
  <si>
    <t>ATM / BAL</t>
  </si>
  <si>
    <t>ATM / PYM</t>
  </si>
  <si>
    <t>PYM / MPY</t>
  </si>
  <si>
    <t>PRC / MPY</t>
  </si>
  <si>
    <t>Loans</t>
  </si>
  <si>
    <t>Credit Card</t>
  </si>
  <si>
    <t>MCC derived categories</t>
  </si>
  <si>
    <t>Last Payment / Last Outstanding Balance</t>
  </si>
  <si>
    <t>Last Payment / Instalment</t>
  </si>
  <si>
    <t>Last Outstanding Balance / Approved Amount</t>
  </si>
  <si>
    <t>Paid Amount / Approved Amount</t>
  </si>
  <si>
    <t>Paid Amount / Last Outstanding Balance</t>
  </si>
  <si>
    <t>PID / LON</t>
  </si>
  <si>
    <t>BAL / LON</t>
  </si>
  <si>
    <t>PID / BAL</t>
  </si>
  <si>
    <t>PYM / INS</t>
  </si>
  <si>
    <t>Catálogo de Métricas y Operaciones Nomencalture TDC TRX consumo</t>
  </si>
  <si>
    <t>Catálogo de Métricas y Operaciones Nomencalture Colocaciones</t>
  </si>
  <si>
    <t>Catálogo de Métricas y Operaciones Nomencalture TDC TRX Días / Horas</t>
  </si>
  <si>
    <t>Catálogo de Métricas y Operaciones Nomencalture TDC SNP</t>
  </si>
  <si>
    <t>EXP</t>
  </si>
  <si>
    <t>ATM / EXP</t>
  </si>
  <si>
    <t>PEH / EXP</t>
  </si>
  <si>
    <t>EMP / EXP</t>
  </si>
  <si>
    <t>GVR / EXP</t>
  </si>
  <si>
    <t>HLE / EXP</t>
  </si>
  <si>
    <t>OTH / EXP</t>
  </si>
  <si>
    <t>RFF / EXP</t>
  </si>
  <si>
    <t>RSH / EXP</t>
  </si>
  <si>
    <t>TRN / EXP</t>
  </si>
  <si>
    <t>VCT / EXP</t>
  </si>
  <si>
    <t>Sub Category Description</t>
  </si>
  <si>
    <t>BAL_CL</t>
  </si>
  <si>
    <t>PYM_CL</t>
  </si>
  <si>
    <t>PRC_CL</t>
  </si>
  <si>
    <t>INT_CL</t>
  </si>
  <si>
    <t>PYM_BAL</t>
  </si>
  <si>
    <t>PRC_BAL</t>
  </si>
  <si>
    <t>INT_BAL</t>
  </si>
  <si>
    <t>PYM_PRC</t>
  </si>
  <si>
    <t>ATM_PRC</t>
  </si>
  <si>
    <t>ATM_CL</t>
  </si>
  <si>
    <t>ATM_BAL</t>
  </si>
  <si>
    <t>ATM_PYM</t>
  </si>
  <si>
    <t>PYM_MPY</t>
  </si>
  <si>
    <t>PRC_MPY</t>
  </si>
  <si>
    <t>PID_LON</t>
  </si>
  <si>
    <t>BAL_LON</t>
  </si>
  <si>
    <t>PYM_INS</t>
  </si>
  <si>
    <t>PID_BAL</t>
  </si>
  <si>
    <t>AHORRO / SUMA CUENTAS EFECTIVO</t>
  </si>
  <si>
    <t>DEPÓSITOS PLAZOS / TOTAL CUENTAS EFECTIVO</t>
  </si>
  <si>
    <t>OTROS / TOTAL CUENTAS EFECTIVO</t>
  </si>
  <si>
    <t>Savings / Total Liquid Assets</t>
  </si>
  <si>
    <t>Liquid Funds / Total Liquid Assets</t>
  </si>
  <si>
    <t>Other Liquid Assets/ Total Liquid Assets</t>
  </si>
  <si>
    <t>SVNG / TLQA</t>
  </si>
  <si>
    <t>LQFN / TLQA</t>
  </si>
  <si>
    <t>OLQA / TLQA</t>
  </si>
  <si>
    <t>AHRR / MNTO</t>
  </si>
  <si>
    <t>PLZO / MNTO</t>
  </si>
  <si>
    <t>OTRO / MNTO</t>
  </si>
  <si>
    <t>SVNG_TLQA</t>
  </si>
  <si>
    <t>LQFN_TLQA</t>
  </si>
  <si>
    <t>OLQA_TLQA</t>
  </si>
  <si>
    <t>Monthly Variation</t>
  </si>
  <si>
    <t>MV</t>
  </si>
  <si>
    <t>QV</t>
  </si>
  <si>
    <t>Quarter Variation</t>
  </si>
  <si>
    <t>SV</t>
  </si>
  <si>
    <t>Semestral Variation</t>
  </si>
  <si>
    <t>Average</t>
  </si>
  <si>
    <t>Ratio</t>
  </si>
  <si>
    <t>IN</t>
  </si>
  <si>
    <t>Increment</t>
  </si>
  <si>
    <t>DC</t>
  </si>
  <si>
    <t>Decrement</t>
  </si>
  <si>
    <t>Sum of Increments</t>
  </si>
  <si>
    <t>Sum of Decrements</t>
  </si>
  <si>
    <t>Total Expenses</t>
  </si>
  <si>
    <t>Liquid Assets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</si>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</sst>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0" borderId="7" xfId="0" quotePrefix="1" applyFont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5" xfId="0" quotePrefix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0" fillId="0" borderId="7" xfId="0" quotePrefix="1" applyBorder="1" applyAlignment="1">
      <alignment horizontal="center"/>
    </xf>
    <xf numFmtId="0" fontId="0" fillId="0" borderId="7" xfId="0" quotePrefix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7" xfId="0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8" xfId="0" applyBorder="1"/>
    <xf numFmtId="0" fontId="0" fillId="0" borderId="9" xfId="0" quotePrefix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3" fillId="0" borderId="9" xfId="0" quotePrefix="1" applyFont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7" fillId="0" borderId="5" xfId="0" applyFont="1" applyBorder="1"/>
    <xf numFmtId="0" fontId="5" fillId="0" borderId="7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9" fillId="2" borderId="5" xfId="0" applyFont="1" applyFill="1" applyBorder="1"/>
    <xf numFmtId="0" fontId="9" fillId="2" borderId="7" xfId="0" applyFont="1" applyFill="1" applyBorder="1"/>
    <xf numFmtId="0" fontId="9" fillId="2" borderId="9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colors>
    <mruColors>
      <color rgb="FFFF99FF"/>
      <color rgb="FF9966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5363</xdr:colOff>
      <xdr:row>10</xdr:row>
      <xdr:rowOff>168007</xdr:rowOff>
    </xdr:from>
    <xdr:ext cx="1968552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ACD2CC-CB7A-42F9-8FDA-E3B116DE76A8}"/>
            </a:ext>
          </a:extLst>
        </xdr:cNvPr>
        <xdr:cNvSpPr txBox="1"/>
      </xdr:nvSpPr>
      <xdr:spPr>
        <a:xfrm>
          <a:off x="14635763" y="1692007"/>
          <a:ext cx="1968552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FM_SNP_TDC_SDOSHIST_CTA</a:t>
          </a:r>
        </a:p>
      </xdr:txBody>
    </xdr:sp>
    <xdr:clientData/>
  </xdr:oneCellAnchor>
  <xdr:oneCellAnchor>
    <xdr:from>
      <xdr:col>24</xdr:col>
      <xdr:colOff>467045</xdr:colOff>
      <xdr:row>6</xdr:row>
      <xdr:rowOff>114617</xdr:rowOff>
    </xdr:from>
    <xdr:ext cx="1055097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C1C3949-3FC1-4106-8CDC-E198C90E1DC0}"/>
            </a:ext>
          </a:extLst>
        </xdr:cNvPr>
        <xdr:cNvSpPr txBox="1"/>
      </xdr:nvSpPr>
      <xdr:spPr>
        <a:xfrm>
          <a:off x="15097445" y="876617"/>
          <a:ext cx="1055097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TCHISTSALDOS</a:t>
          </a:r>
        </a:p>
      </xdr:txBody>
    </xdr:sp>
    <xdr:clientData/>
  </xdr:oneCellAnchor>
  <xdr:twoCellAnchor>
    <xdr:from>
      <xdr:col>25</xdr:col>
      <xdr:colOff>381801</xdr:colOff>
      <xdr:row>7</xdr:row>
      <xdr:rowOff>188677</xdr:rowOff>
    </xdr:from>
    <xdr:to>
      <xdr:col>25</xdr:col>
      <xdr:colOff>382272</xdr:colOff>
      <xdr:row>10</xdr:row>
      <xdr:rowOff>168007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52CF3AD-A263-4396-8CA2-84B1E7C203AE}"/>
            </a:ext>
          </a:extLst>
        </xdr:cNvPr>
        <xdr:cNvCxnSpPr>
          <a:stCxn id="3" idx="2"/>
          <a:endCxn id="2" idx="0"/>
        </xdr:cNvCxnSpPr>
      </xdr:nvCxnSpPr>
      <xdr:spPr>
        <a:xfrm flipH="1">
          <a:off x="15621801" y="1141177"/>
          <a:ext cx="471" cy="550830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124627</xdr:colOff>
      <xdr:row>18</xdr:row>
      <xdr:rowOff>30335</xdr:rowOff>
    </xdr:from>
    <xdr:ext cx="1728422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EAB9F6F-3560-3F3F-81B4-5C93CA87E487}"/>
            </a:ext>
          </a:extLst>
        </xdr:cNvPr>
        <xdr:cNvSpPr txBox="1"/>
      </xdr:nvSpPr>
      <xdr:spPr>
        <a:xfrm>
          <a:off x="14755027" y="3078335"/>
          <a:ext cx="1728422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</a:t>
          </a:r>
        </a:p>
      </xdr:txBody>
    </xdr:sp>
    <xdr:clientData/>
  </xdr:oneCellAnchor>
  <xdr:twoCellAnchor>
    <xdr:from>
      <xdr:col>25</xdr:col>
      <xdr:colOff>388203</xdr:colOff>
      <xdr:row>12</xdr:row>
      <xdr:rowOff>51567</xdr:rowOff>
    </xdr:from>
    <xdr:to>
      <xdr:col>25</xdr:col>
      <xdr:colOff>389004</xdr:colOff>
      <xdr:row>18</xdr:row>
      <xdr:rowOff>30335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4073989-5CBC-220D-CCE7-892305AFF5E8}"/>
            </a:ext>
          </a:extLst>
        </xdr:cNvPr>
        <xdr:cNvCxnSpPr>
          <a:stCxn id="2" idx="2"/>
          <a:endCxn id="31" idx="0"/>
        </xdr:cNvCxnSpPr>
      </xdr:nvCxnSpPr>
      <xdr:spPr>
        <a:xfrm flipH="1">
          <a:off x="15628203" y="1956567"/>
          <a:ext cx="801" cy="112176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310082</xdr:colOff>
      <xdr:row>30</xdr:row>
      <xdr:rowOff>152882</xdr:rowOff>
    </xdr:from>
    <xdr:to>
      <xdr:col>25</xdr:col>
      <xdr:colOff>487360</xdr:colOff>
      <xdr:row>31</xdr:row>
      <xdr:rowOff>142382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154BAC0C-0C14-9465-4836-F6993437CA4D}"/>
            </a:ext>
          </a:extLst>
        </xdr:cNvPr>
        <xdr:cNvSpPr/>
      </xdr:nvSpPr>
      <xdr:spPr>
        <a:xfrm>
          <a:off x="15550082" y="5486882"/>
          <a:ext cx="177278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388203</xdr:colOff>
      <xdr:row>19</xdr:row>
      <xdr:rowOff>104395</xdr:rowOff>
    </xdr:from>
    <xdr:to>
      <xdr:col>25</xdr:col>
      <xdr:colOff>388956</xdr:colOff>
      <xdr:row>21</xdr:row>
      <xdr:rowOff>89642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2F43C0CA-E711-AF6F-8DF9-6F3EFC783D42}"/>
            </a:ext>
          </a:extLst>
        </xdr:cNvPr>
        <xdr:cNvCxnSpPr>
          <a:stCxn id="31" idx="2"/>
          <a:endCxn id="630" idx="0"/>
        </xdr:cNvCxnSpPr>
      </xdr:nvCxnSpPr>
      <xdr:spPr>
        <a:xfrm>
          <a:off x="15628203" y="3342895"/>
          <a:ext cx="753" cy="36624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310082</xdr:colOff>
      <xdr:row>38</xdr:row>
      <xdr:rowOff>16372</xdr:rowOff>
    </xdr:from>
    <xdr:to>
      <xdr:col>25</xdr:col>
      <xdr:colOff>487360</xdr:colOff>
      <xdr:row>39</xdr:row>
      <xdr:rowOff>5872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E26B08E9-8B9C-D683-611E-92CD6F26E9FE}"/>
            </a:ext>
          </a:extLst>
        </xdr:cNvPr>
        <xdr:cNvSpPr/>
      </xdr:nvSpPr>
      <xdr:spPr>
        <a:xfrm>
          <a:off x="15550082" y="6874372"/>
          <a:ext cx="177278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398721</xdr:colOff>
      <xdr:row>35</xdr:row>
      <xdr:rowOff>174395</xdr:rowOff>
    </xdr:from>
    <xdr:to>
      <xdr:col>25</xdr:col>
      <xdr:colOff>399579</xdr:colOff>
      <xdr:row>38</xdr:row>
      <xdr:rowOff>16372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975D6893-B578-5464-7601-EA22CA455E0C}"/>
            </a:ext>
          </a:extLst>
        </xdr:cNvPr>
        <xdr:cNvCxnSpPr>
          <a:stCxn id="419" idx="2"/>
          <a:endCxn id="77" idx="0"/>
        </xdr:cNvCxnSpPr>
      </xdr:nvCxnSpPr>
      <xdr:spPr>
        <a:xfrm flipH="1">
          <a:off x="15693150" y="6460895"/>
          <a:ext cx="858" cy="41347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562938</xdr:colOff>
      <xdr:row>43</xdr:row>
      <xdr:rowOff>122746</xdr:rowOff>
    </xdr:from>
    <xdr:ext cx="2135328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F23E186A-05C3-BAA8-2DBA-17DAE36DD391}"/>
            </a:ext>
          </a:extLst>
        </xdr:cNvPr>
        <xdr:cNvSpPr txBox="1"/>
      </xdr:nvSpPr>
      <xdr:spPr>
        <a:xfrm>
          <a:off x="14632724" y="7933246"/>
          <a:ext cx="213532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(1,2,3)</a:t>
          </a:r>
        </a:p>
      </xdr:txBody>
    </xdr:sp>
    <xdr:clientData/>
  </xdr:oneCellAnchor>
  <xdr:twoCellAnchor>
    <xdr:from>
      <xdr:col>25</xdr:col>
      <xdr:colOff>398721</xdr:colOff>
      <xdr:row>39</xdr:row>
      <xdr:rowOff>5872</xdr:rowOff>
    </xdr:from>
    <xdr:to>
      <xdr:col>25</xdr:col>
      <xdr:colOff>405959</xdr:colOff>
      <xdr:row>43</xdr:row>
      <xdr:rowOff>122746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22AFD251-20C4-CDA7-7956-CA98DA4D14BC}"/>
            </a:ext>
          </a:extLst>
        </xdr:cNvPr>
        <xdr:cNvCxnSpPr>
          <a:stCxn id="77" idx="4"/>
          <a:endCxn id="88" idx="0"/>
        </xdr:cNvCxnSpPr>
      </xdr:nvCxnSpPr>
      <xdr:spPr>
        <a:xfrm>
          <a:off x="15693150" y="7054372"/>
          <a:ext cx="7238" cy="87887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108858</xdr:colOff>
      <xdr:row>18</xdr:row>
      <xdr:rowOff>171851</xdr:rowOff>
    </xdr:from>
    <xdr:ext cx="1968552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F2A2FA73-CD38-4546-9D4B-628C5332C841}"/>
            </a:ext>
          </a:extLst>
        </xdr:cNvPr>
        <xdr:cNvSpPr txBox="1"/>
      </xdr:nvSpPr>
      <xdr:spPr>
        <a:xfrm>
          <a:off x="6830787" y="1695851"/>
          <a:ext cx="1968552" cy="26456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TMP_CLIENTE_X_CUENTA_TDC</a:t>
          </a:r>
        </a:p>
      </xdr:txBody>
    </xdr:sp>
    <xdr:clientData/>
  </xdr:oneCellAnchor>
  <xdr:oneCellAnchor>
    <xdr:from>
      <xdr:col>16</xdr:col>
      <xdr:colOff>25772</xdr:colOff>
      <xdr:row>15</xdr:row>
      <xdr:rowOff>27216</xdr:rowOff>
    </xdr:from>
    <xdr:ext cx="901337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9184DDCB-A1FA-4322-A039-4943BB665583}"/>
            </a:ext>
          </a:extLst>
        </xdr:cNvPr>
        <xdr:cNvSpPr txBox="1"/>
      </xdr:nvSpPr>
      <xdr:spPr>
        <a:xfrm>
          <a:off x="7360022" y="979716"/>
          <a:ext cx="901337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TCTARJETAS</a:t>
          </a:r>
        </a:p>
      </xdr:txBody>
    </xdr:sp>
    <xdr:clientData/>
  </xdr:oneCellAnchor>
  <xdr:twoCellAnchor>
    <xdr:from>
      <xdr:col>16</xdr:col>
      <xdr:colOff>476441</xdr:colOff>
      <xdr:row>16</xdr:row>
      <xdr:rowOff>101276</xdr:rowOff>
    </xdr:from>
    <xdr:to>
      <xdr:col>16</xdr:col>
      <xdr:colOff>480813</xdr:colOff>
      <xdr:row>18</xdr:row>
      <xdr:rowOff>171851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A0559C60-A287-4F5B-8152-47CC4034219D}"/>
            </a:ext>
          </a:extLst>
        </xdr:cNvPr>
        <xdr:cNvCxnSpPr>
          <a:stCxn id="95" idx="2"/>
          <a:endCxn id="94" idx="0"/>
        </xdr:cNvCxnSpPr>
      </xdr:nvCxnSpPr>
      <xdr:spPr>
        <a:xfrm>
          <a:off x="7810691" y="1244276"/>
          <a:ext cx="4372" cy="451575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494661</xdr:colOff>
      <xdr:row>18</xdr:row>
      <xdr:rowOff>175854</xdr:rowOff>
    </xdr:from>
    <xdr:ext cx="2188100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474956C-A69D-4210-AF94-4C1F4F8D2B09}"/>
            </a:ext>
          </a:extLst>
        </xdr:cNvPr>
        <xdr:cNvSpPr txBox="1"/>
      </xdr:nvSpPr>
      <xdr:spPr>
        <a:xfrm>
          <a:off x="11386779" y="3223854"/>
          <a:ext cx="2188100" cy="26456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TMP_CLIENTE_X_CLIENTEMIS_TDC</a:t>
          </a:r>
        </a:p>
      </xdr:txBody>
    </xdr:sp>
    <xdr:clientData/>
  </xdr:oneCellAnchor>
  <xdr:oneCellAnchor>
    <xdr:from>
      <xdr:col>19</xdr:col>
      <xdr:colOff>481212</xdr:colOff>
      <xdr:row>15</xdr:row>
      <xdr:rowOff>17609</xdr:rowOff>
    </xdr:from>
    <xdr:ext cx="1002326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0A45BB1-6122-43E1-A4D7-6572F96A58D6}"/>
            </a:ext>
          </a:extLst>
        </xdr:cNvPr>
        <xdr:cNvSpPr txBox="1"/>
      </xdr:nvSpPr>
      <xdr:spPr>
        <a:xfrm>
          <a:off x="9652426" y="970109"/>
          <a:ext cx="1002326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TCCLCLIENTES</a:t>
          </a:r>
        </a:p>
      </xdr:txBody>
    </xdr:sp>
    <xdr:clientData/>
  </xdr:oneCellAnchor>
  <xdr:twoCellAnchor>
    <xdr:from>
      <xdr:col>20</xdr:col>
      <xdr:colOff>377257</xdr:colOff>
      <xdr:row>16</xdr:row>
      <xdr:rowOff>91669</xdr:rowOff>
    </xdr:from>
    <xdr:to>
      <xdr:col>20</xdr:col>
      <xdr:colOff>378476</xdr:colOff>
      <xdr:row>18</xdr:row>
      <xdr:rowOff>175854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940C6DBC-6AB7-44C9-98C3-F250B54B092C}"/>
            </a:ext>
          </a:extLst>
        </xdr:cNvPr>
        <xdr:cNvCxnSpPr>
          <a:stCxn id="98" idx="2"/>
          <a:endCxn id="97" idx="0"/>
        </xdr:cNvCxnSpPr>
      </xdr:nvCxnSpPr>
      <xdr:spPr>
        <a:xfrm>
          <a:off x="12479610" y="2758669"/>
          <a:ext cx="1219" cy="465185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377799</xdr:colOff>
      <xdr:row>23</xdr:row>
      <xdr:rowOff>70999</xdr:rowOff>
    </xdr:from>
    <xdr:ext cx="2209259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6A259C97-20E2-44D2-A227-BDB180C6B08B}"/>
            </a:ext>
          </a:extLst>
        </xdr:cNvPr>
        <xdr:cNvSpPr txBox="1"/>
      </xdr:nvSpPr>
      <xdr:spPr>
        <a:xfrm>
          <a:off x="7712049" y="2547499"/>
          <a:ext cx="2209259" cy="264560"/>
        </a:xfrm>
        <a:prstGeom prst="rect">
          <a:avLst/>
        </a:prstGeom>
        <a:solidFill>
          <a:srgbClr val="CCCC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FM_BRD_CLIENTE_X_CUENTA_TDC</a:t>
          </a:r>
        </a:p>
      </xdr:txBody>
    </xdr:sp>
    <xdr:clientData/>
  </xdr:oneCellAnchor>
  <xdr:twoCellAnchor>
    <xdr:from>
      <xdr:col>16</xdr:col>
      <xdr:colOff>488017</xdr:colOff>
      <xdr:row>20</xdr:row>
      <xdr:rowOff>55411</xdr:rowOff>
    </xdr:from>
    <xdr:to>
      <xdr:col>18</xdr:col>
      <xdr:colOff>265790</xdr:colOff>
      <xdr:row>23</xdr:row>
      <xdr:rowOff>70999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139964E0-2E3E-4CA1-8500-96C50FF4EE24}"/>
            </a:ext>
          </a:extLst>
        </xdr:cNvPr>
        <xdr:cNvCxnSpPr>
          <a:stCxn id="94" idx="2"/>
          <a:endCxn id="100" idx="0"/>
        </xdr:cNvCxnSpPr>
      </xdr:nvCxnSpPr>
      <xdr:spPr>
        <a:xfrm rot="16200000" flipH="1">
          <a:off x="8029931" y="1752747"/>
          <a:ext cx="587088" cy="1002416"/>
        </a:xfrm>
        <a:prstGeom prst="bentConnector3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272194</xdr:colOff>
      <xdr:row>20</xdr:row>
      <xdr:rowOff>59413</xdr:rowOff>
    </xdr:from>
    <xdr:to>
      <xdr:col>20</xdr:col>
      <xdr:colOff>378477</xdr:colOff>
      <xdr:row>23</xdr:row>
      <xdr:rowOff>70998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A9ED2761-542A-409A-B69F-F074A57A7A03}"/>
            </a:ext>
          </a:extLst>
        </xdr:cNvPr>
        <xdr:cNvCxnSpPr>
          <a:stCxn id="97" idx="2"/>
          <a:endCxn id="100" idx="0"/>
        </xdr:cNvCxnSpPr>
      </xdr:nvCxnSpPr>
      <xdr:spPr>
        <a:xfrm rot="5400000">
          <a:off x="11531028" y="3121697"/>
          <a:ext cx="583085" cy="1316518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1800147</xdr:colOff>
      <xdr:row>37</xdr:row>
      <xdr:rowOff>173814</xdr:rowOff>
    </xdr:from>
    <xdr:ext cx="1285993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A1894371-2D8D-4C58-B86F-66EA3FD1A799}"/>
            </a:ext>
          </a:extLst>
        </xdr:cNvPr>
        <xdr:cNvSpPr txBox="1"/>
      </xdr:nvSpPr>
      <xdr:spPr>
        <a:xfrm>
          <a:off x="7246206" y="5317314"/>
          <a:ext cx="128599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FM_DIM_CLIENTES</a:t>
          </a:r>
        </a:p>
      </xdr:txBody>
    </xdr:sp>
    <xdr:clientData/>
  </xdr:oneCellAnchor>
  <xdr:oneCellAnchor>
    <xdr:from>
      <xdr:col>11</xdr:col>
      <xdr:colOff>176895</xdr:colOff>
      <xdr:row>41</xdr:row>
      <xdr:rowOff>9970</xdr:rowOff>
    </xdr:from>
    <xdr:ext cx="1042145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DDE48BDA-57A2-41FD-BD1B-2635147ED6E9}"/>
            </a:ext>
          </a:extLst>
        </xdr:cNvPr>
        <xdr:cNvSpPr txBox="1"/>
      </xdr:nvSpPr>
      <xdr:spPr>
        <a:xfrm>
          <a:off x="5622954" y="5915470"/>
          <a:ext cx="1042145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CIFGENERALES</a:t>
          </a:r>
        </a:p>
      </xdr:txBody>
    </xdr:sp>
    <xdr:clientData/>
  </xdr:oneCellAnchor>
  <xdr:oneCellAnchor>
    <xdr:from>
      <xdr:col>11</xdr:col>
      <xdr:colOff>1277470</xdr:colOff>
      <xdr:row>26</xdr:row>
      <xdr:rowOff>184657</xdr:rowOff>
    </xdr:from>
    <xdr:ext cx="2319802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FA74DDF6-D68A-4E0E-82D2-7DEF0FE3F1C0}"/>
            </a:ext>
          </a:extLst>
        </xdr:cNvPr>
        <xdr:cNvSpPr txBox="1"/>
      </xdr:nvSpPr>
      <xdr:spPr>
        <a:xfrm>
          <a:off x="4339077" y="3232657"/>
          <a:ext cx="2319802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905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FM_BRD_IDENTIDAD_X_CLIENTE_CIF</a:t>
          </a:r>
        </a:p>
      </xdr:txBody>
    </xdr:sp>
    <xdr:clientData/>
  </xdr:oneCellAnchor>
  <xdr:oneCellAnchor>
    <xdr:from>
      <xdr:col>8</xdr:col>
      <xdr:colOff>449836</xdr:colOff>
      <xdr:row>27</xdr:row>
      <xdr:rowOff>21370</xdr:rowOff>
    </xdr:from>
    <xdr:ext cx="2162259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FBD08591-E733-4777-A51F-7129680C4B1B}"/>
            </a:ext>
          </a:extLst>
        </xdr:cNvPr>
        <xdr:cNvSpPr txBox="1"/>
      </xdr:nvSpPr>
      <xdr:spPr>
        <a:xfrm>
          <a:off x="1674479" y="3259870"/>
          <a:ext cx="2162259" cy="26456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TMP_IDENTIDAD_COMPLEMENTO</a:t>
          </a:r>
        </a:p>
      </xdr:txBody>
    </xdr:sp>
    <xdr:clientData/>
  </xdr:oneCellAnchor>
  <xdr:twoCellAnchor>
    <xdr:from>
      <xdr:col>18</xdr:col>
      <xdr:colOff>175852</xdr:colOff>
      <xdr:row>27</xdr:row>
      <xdr:rowOff>35865</xdr:rowOff>
    </xdr:from>
    <xdr:to>
      <xdr:col>18</xdr:col>
      <xdr:colOff>355852</xdr:colOff>
      <xdr:row>28</xdr:row>
      <xdr:rowOff>25365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721F9022-DC29-4CA2-BA5F-49BDE557A3E5}"/>
            </a:ext>
          </a:extLst>
        </xdr:cNvPr>
        <xdr:cNvSpPr/>
      </xdr:nvSpPr>
      <xdr:spPr>
        <a:xfrm>
          <a:off x="8734745" y="3274365"/>
          <a:ext cx="180000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257786</xdr:colOff>
      <xdr:row>24</xdr:row>
      <xdr:rowOff>145059</xdr:rowOff>
    </xdr:from>
    <xdr:to>
      <xdr:col>18</xdr:col>
      <xdr:colOff>265852</xdr:colOff>
      <xdr:row>27</xdr:row>
      <xdr:rowOff>35865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098B9046-CC82-476A-846A-343AA5FEF217}"/>
            </a:ext>
          </a:extLst>
        </xdr:cNvPr>
        <xdr:cNvCxnSpPr>
          <a:cxnSpLocks/>
          <a:stCxn id="100" idx="2"/>
          <a:endCxn id="112" idx="0"/>
        </xdr:cNvCxnSpPr>
      </xdr:nvCxnSpPr>
      <xdr:spPr>
        <a:xfrm>
          <a:off x="8816679" y="2812059"/>
          <a:ext cx="8066" cy="46230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256933</xdr:colOff>
      <xdr:row>30</xdr:row>
      <xdr:rowOff>119828</xdr:rowOff>
    </xdr:from>
    <xdr:ext cx="2429832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B12CDB4-27FD-4894-92BE-ED84611CEA83}"/>
            </a:ext>
          </a:extLst>
        </xdr:cNvPr>
        <xdr:cNvSpPr txBox="1"/>
      </xdr:nvSpPr>
      <xdr:spPr>
        <a:xfrm>
          <a:off x="9938815" y="5453828"/>
          <a:ext cx="2429832" cy="264560"/>
        </a:xfrm>
        <a:prstGeom prst="rect">
          <a:avLst/>
        </a:prstGeom>
        <a:solidFill>
          <a:srgbClr val="CCCC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FM_BRD_CLIENTE_X_CUENTA_TDC</a:t>
          </a:r>
          <a:r>
            <a:rPr lang="en-US" sz="1100" b="1" baseline="0">
              <a:solidFill>
                <a:srgbClr val="C00000"/>
              </a:solidFill>
            </a:rPr>
            <a:t> (1)</a:t>
          </a:r>
          <a:endParaRPr lang="en-US" sz="1100" b="1">
            <a:solidFill>
              <a:srgbClr val="C00000"/>
            </a:solidFill>
          </a:endParaRPr>
        </a:p>
      </xdr:txBody>
    </xdr:sp>
    <xdr:clientData/>
  </xdr:oneCellAnchor>
  <xdr:twoCellAnchor>
    <xdr:from>
      <xdr:col>18</xdr:col>
      <xdr:colOff>261613</xdr:colOff>
      <xdr:row>28</xdr:row>
      <xdr:rowOff>25365</xdr:rowOff>
    </xdr:from>
    <xdr:to>
      <xdr:col>18</xdr:col>
      <xdr:colOff>265852</xdr:colOff>
      <xdr:row>30</xdr:row>
      <xdr:rowOff>119828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4E4DA064-60EE-4E04-8EFC-047EE07A0756}"/>
            </a:ext>
          </a:extLst>
        </xdr:cNvPr>
        <xdr:cNvCxnSpPr>
          <a:cxnSpLocks/>
          <a:stCxn id="112" idx="4"/>
          <a:endCxn id="115" idx="0"/>
        </xdr:cNvCxnSpPr>
      </xdr:nvCxnSpPr>
      <xdr:spPr>
        <a:xfrm flipH="1">
          <a:off x="11153731" y="4978365"/>
          <a:ext cx="4239" cy="47546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84050</xdr:colOff>
      <xdr:row>37</xdr:row>
      <xdr:rowOff>173814</xdr:rowOff>
    </xdr:from>
    <xdr:ext cx="1728422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F6593B55-BE78-47AB-9969-498B19EBAEB3}"/>
            </a:ext>
          </a:extLst>
        </xdr:cNvPr>
        <xdr:cNvSpPr txBox="1"/>
      </xdr:nvSpPr>
      <xdr:spPr>
        <a:xfrm>
          <a:off x="12186403" y="5317314"/>
          <a:ext cx="1728422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>
              <a:solidFill>
                <a:srgbClr val="C00000"/>
              </a:solidFill>
            </a:rPr>
            <a:t>MDL_SCD_B_PD_TDC_FNL</a:t>
          </a:r>
        </a:p>
      </xdr:txBody>
    </xdr:sp>
    <xdr:clientData/>
  </xdr:oneCellAnchor>
  <xdr:twoCellAnchor>
    <xdr:from>
      <xdr:col>22</xdr:col>
      <xdr:colOff>587829</xdr:colOff>
      <xdr:row>38</xdr:row>
      <xdr:rowOff>106372</xdr:rowOff>
    </xdr:from>
    <xdr:to>
      <xdr:col>25</xdr:col>
      <xdr:colOff>310082</xdr:colOff>
      <xdr:row>38</xdr:row>
      <xdr:rowOff>115594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9AA85A9C-3580-5A1E-F217-D25E3BBF6334}"/>
            </a:ext>
          </a:extLst>
        </xdr:cNvPr>
        <xdr:cNvCxnSpPr>
          <a:stCxn id="117" idx="3"/>
          <a:endCxn id="77" idx="2"/>
        </xdr:cNvCxnSpPr>
      </xdr:nvCxnSpPr>
      <xdr:spPr>
        <a:xfrm flipV="1">
          <a:off x="14045293" y="6964372"/>
          <a:ext cx="1559218" cy="922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38140</xdr:colOff>
      <xdr:row>38</xdr:row>
      <xdr:rowOff>107017</xdr:rowOff>
    </xdr:from>
    <xdr:to>
      <xdr:col>17</xdr:col>
      <xdr:colOff>66996</xdr:colOff>
      <xdr:row>38</xdr:row>
      <xdr:rowOff>115594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B5EA4125-DFB6-B166-0A2F-F0A00E1EE179}"/>
            </a:ext>
          </a:extLst>
        </xdr:cNvPr>
        <xdr:cNvCxnSpPr>
          <a:cxnSpLocks/>
          <a:stCxn id="103" idx="3"/>
          <a:endCxn id="223" idx="2"/>
        </xdr:cNvCxnSpPr>
      </xdr:nvCxnSpPr>
      <xdr:spPr>
        <a:xfrm flipV="1">
          <a:off x="8509787" y="5441017"/>
          <a:ext cx="1844209" cy="857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266294</xdr:colOff>
      <xdr:row>31</xdr:row>
      <xdr:rowOff>52382</xdr:rowOff>
    </xdr:from>
    <xdr:to>
      <xdr:col>25</xdr:col>
      <xdr:colOff>310082</xdr:colOff>
      <xdr:row>31</xdr:row>
      <xdr:rowOff>61608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2F473721-B5F0-B5AE-D913-17B1899FEF79}"/>
            </a:ext>
          </a:extLst>
        </xdr:cNvPr>
        <xdr:cNvCxnSpPr>
          <a:stCxn id="115" idx="3"/>
          <a:endCxn id="40" idx="2"/>
        </xdr:cNvCxnSpPr>
      </xdr:nvCxnSpPr>
      <xdr:spPr>
        <a:xfrm flipV="1">
          <a:off x="12368647" y="5576882"/>
          <a:ext cx="3069376" cy="922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549272</xdr:colOff>
      <xdr:row>27</xdr:row>
      <xdr:rowOff>125865</xdr:rowOff>
    </xdr:from>
    <xdr:to>
      <xdr:col>18</xdr:col>
      <xdr:colOff>175852</xdr:colOff>
      <xdr:row>27</xdr:row>
      <xdr:rowOff>126437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D93363D-C782-D913-73C1-71413DB9649E}"/>
            </a:ext>
          </a:extLst>
        </xdr:cNvPr>
        <xdr:cNvCxnSpPr>
          <a:cxnSpLocks/>
          <a:stCxn id="106" idx="3"/>
          <a:endCxn id="112" idx="2"/>
        </xdr:cNvCxnSpPr>
      </xdr:nvCxnSpPr>
      <xdr:spPr>
        <a:xfrm flipV="1">
          <a:off x="6658879" y="3364365"/>
          <a:ext cx="2075866" cy="57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16901</xdr:colOff>
      <xdr:row>28</xdr:row>
      <xdr:rowOff>68217</xdr:rowOff>
    </xdr:from>
    <xdr:to>
      <xdr:col>13</xdr:col>
      <xdr:colOff>22674</xdr:colOff>
      <xdr:row>37</xdr:row>
      <xdr:rowOff>173814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DF7AC8DF-5BCB-63B5-52E4-6D7A9FF3E08E}"/>
            </a:ext>
          </a:extLst>
        </xdr:cNvPr>
        <xdr:cNvCxnSpPr>
          <a:stCxn id="103" idx="0"/>
          <a:endCxn id="106" idx="2"/>
        </xdr:cNvCxnSpPr>
      </xdr:nvCxnSpPr>
      <xdr:spPr>
        <a:xfrm flipH="1" flipV="1">
          <a:off x="7883430" y="3497217"/>
          <a:ext cx="5773" cy="182009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306323</xdr:colOff>
      <xdr:row>26</xdr:row>
      <xdr:rowOff>184656</xdr:rowOff>
    </xdr:from>
    <xdr:to>
      <xdr:col>13</xdr:col>
      <xdr:colOff>1692</xdr:colOff>
      <xdr:row>27</xdr:row>
      <xdr:rowOff>21369</xdr:rowOff>
    </xdr:to>
    <xdr:cxnSp macro="">
      <xdr:nvCxnSpPr>
        <xdr:cNvPr id="147" name="Connector: Elbow 146">
          <a:extLst>
            <a:ext uri="{FF2B5EF4-FFF2-40B4-BE49-F238E27FC236}">
              <a16:creationId xmlns:a16="http://schemas.microsoft.com/office/drawing/2014/main" id="{17CA5697-1C73-DA6D-31CE-206A7C0B3310}"/>
            </a:ext>
          </a:extLst>
        </xdr:cNvPr>
        <xdr:cNvCxnSpPr>
          <a:stCxn id="106" idx="0"/>
          <a:endCxn id="108" idx="0"/>
        </xdr:cNvCxnSpPr>
      </xdr:nvCxnSpPr>
      <xdr:spPr>
        <a:xfrm rot="16200000" flipH="1" flipV="1">
          <a:off x="4113687" y="1874578"/>
          <a:ext cx="27213" cy="2743369"/>
        </a:xfrm>
        <a:prstGeom prst="bentConnector3">
          <a:avLst>
            <a:gd name="adj1" fmla="val -84004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320731</xdr:colOff>
      <xdr:row>28</xdr:row>
      <xdr:rowOff>95430</xdr:rowOff>
    </xdr:from>
    <xdr:to>
      <xdr:col>11</xdr:col>
      <xdr:colOff>1800147</xdr:colOff>
      <xdr:row>38</xdr:row>
      <xdr:rowOff>115594</xdr:rowOff>
    </xdr:to>
    <xdr:cxnSp macro="">
      <xdr:nvCxnSpPr>
        <xdr:cNvPr id="150" name="Connector: Elbow 149">
          <a:extLst>
            <a:ext uri="{FF2B5EF4-FFF2-40B4-BE49-F238E27FC236}">
              <a16:creationId xmlns:a16="http://schemas.microsoft.com/office/drawing/2014/main" id="{8EBFDD67-680E-0193-3F86-45362CEEE077}"/>
            </a:ext>
          </a:extLst>
        </xdr:cNvPr>
        <xdr:cNvCxnSpPr>
          <a:stCxn id="108" idx="2"/>
          <a:endCxn id="103" idx="1"/>
        </xdr:cNvCxnSpPr>
      </xdr:nvCxnSpPr>
      <xdr:spPr>
        <a:xfrm rot="16200000" flipH="1">
          <a:off x="5241357" y="3444745"/>
          <a:ext cx="1925164" cy="2084534"/>
        </a:xfrm>
        <a:prstGeom prst="bentConnector2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449836</xdr:colOff>
      <xdr:row>27</xdr:row>
      <xdr:rowOff>153650</xdr:rowOff>
    </xdr:from>
    <xdr:to>
      <xdr:col>11</xdr:col>
      <xdr:colOff>1800147</xdr:colOff>
      <xdr:row>38</xdr:row>
      <xdr:rowOff>115594</xdr:rowOff>
    </xdr:to>
    <xdr:cxnSp macro="">
      <xdr:nvCxnSpPr>
        <xdr:cNvPr id="153" name="Connector: Elbow 152">
          <a:extLst>
            <a:ext uri="{FF2B5EF4-FFF2-40B4-BE49-F238E27FC236}">
              <a16:creationId xmlns:a16="http://schemas.microsoft.com/office/drawing/2014/main" id="{545068C7-415B-8D63-9F93-C04004EF2E8E}"/>
            </a:ext>
          </a:extLst>
        </xdr:cNvPr>
        <xdr:cNvCxnSpPr>
          <a:stCxn id="103" idx="1"/>
          <a:endCxn id="108" idx="1"/>
        </xdr:cNvCxnSpPr>
      </xdr:nvCxnSpPr>
      <xdr:spPr>
        <a:xfrm rot="10800000">
          <a:off x="4080542" y="3392150"/>
          <a:ext cx="3165664" cy="2057444"/>
        </a:xfrm>
        <a:prstGeom prst="bentConnector3">
          <a:avLst>
            <a:gd name="adj1" fmla="val 107221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142796</xdr:colOff>
      <xdr:row>30</xdr:row>
      <xdr:rowOff>70197</xdr:rowOff>
    </xdr:from>
    <xdr:ext cx="1792140" cy="436786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A0F4D848-BE67-31A4-0DF5-89D955295885}"/>
            </a:ext>
          </a:extLst>
        </xdr:cNvPr>
        <xdr:cNvSpPr txBox="1"/>
      </xdr:nvSpPr>
      <xdr:spPr>
        <a:xfrm>
          <a:off x="15992396" y="5404197"/>
          <a:ext cx="1792140" cy="436786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información Id_Cliente y Id_Identidad</a:t>
          </a:r>
        </a:p>
      </xdr:txBody>
    </xdr:sp>
    <xdr:clientData/>
  </xdr:oneCellAnchor>
  <xdr:oneCellAnchor>
    <xdr:from>
      <xdr:col>26</xdr:col>
      <xdr:colOff>170011</xdr:colOff>
      <xdr:row>37</xdr:row>
      <xdr:rowOff>187421</xdr:rowOff>
    </xdr:from>
    <xdr:ext cx="1797480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BD762596-A140-2411-B3DD-337D9E0F7DCB}"/>
            </a:ext>
          </a:extLst>
        </xdr:cNvPr>
        <xdr:cNvSpPr txBox="1"/>
      </xdr:nvSpPr>
      <xdr:spPr>
        <a:xfrm>
          <a:off x="16019611" y="6854921"/>
          <a:ext cx="1797480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Adiciona Sociodemográficos</a:t>
          </a:r>
        </a:p>
      </xdr:txBody>
    </xdr:sp>
    <xdr:clientData/>
  </xdr:oneCellAnchor>
  <xdr:oneCellAnchor>
    <xdr:from>
      <xdr:col>29</xdr:col>
      <xdr:colOff>274862</xdr:colOff>
      <xdr:row>10</xdr:row>
      <xdr:rowOff>169446</xdr:rowOff>
    </xdr:from>
    <xdr:ext cx="1728422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CA2B795-3CB7-7F28-FD36-F1CDE29D1C08}"/>
            </a:ext>
          </a:extLst>
        </xdr:cNvPr>
        <xdr:cNvSpPr txBox="1"/>
      </xdr:nvSpPr>
      <xdr:spPr>
        <a:xfrm>
          <a:off x="17953262" y="1693446"/>
          <a:ext cx="1728422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/>
            <a:t>MDL_TGT_B_PD_TDC_S01</a:t>
          </a:r>
        </a:p>
      </xdr:txBody>
    </xdr:sp>
    <xdr:clientData/>
  </xdr:oneCellAnchor>
  <xdr:twoCellAnchor>
    <xdr:from>
      <xdr:col>27</xdr:col>
      <xdr:colOff>158562</xdr:colOff>
      <xdr:row>11</xdr:row>
      <xdr:rowOff>109787</xdr:rowOff>
    </xdr:from>
    <xdr:to>
      <xdr:col>29</xdr:col>
      <xdr:colOff>274862</xdr:colOff>
      <xdr:row>11</xdr:row>
      <xdr:rowOff>111226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0E527E8A-3FF5-9E10-FA05-B010EFEBC3C6}"/>
            </a:ext>
          </a:extLst>
        </xdr:cNvPr>
        <xdr:cNvCxnSpPr>
          <a:stCxn id="2" idx="3"/>
          <a:endCxn id="166" idx="1"/>
        </xdr:cNvCxnSpPr>
      </xdr:nvCxnSpPr>
      <xdr:spPr>
        <a:xfrm>
          <a:off x="16617762" y="1824287"/>
          <a:ext cx="1335500" cy="143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449830</xdr:colOff>
      <xdr:row>18</xdr:row>
      <xdr:rowOff>74436</xdr:rowOff>
    </xdr:from>
    <xdr:to>
      <xdr:col>31</xdr:col>
      <xdr:colOff>13026</xdr:colOff>
      <xdr:row>19</xdr:row>
      <xdr:rowOff>63936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D1B4D1FE-6313-813F-6F4B-AE6FA716F870}"/>
            </a:ext>
          </a:extLst>
        </xdr:cNvPr>
        <xdr:cNvSpPr/>
      </xdr:nvSpPr>
      <xdr:spPr>
        <a:xfrm>
          <a:off x="18737830" y="3122436"/>
          <a:ext cx="172796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536228</xdr:colOff>
      <xdr:row>12</xdr:row>
      <xdr:rowOff>53006</xdr:rowOff>
    </xdr:from>
    <xdr:to>
      <xdr:col>30</xdr:col>
      <xdr:colOff>538438</xdr:colOff>
      <xdr:row>18</xdr:row>
      <xdr:rowOff>74436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A4F565ED-BC23-4DD9-7320-3C054102B524}"/>
            </a:ext>
          </a:extLst>
        </xdr:cNvPr>
        <xdr:cNvCxnSpPr>
          <a:stCxn id="166" idx="2"/>
          <a:endCxn id="174" idx="0"/>
        </xdr:cNvCxnSpPr>
      </xdr:nvCxnSpPr>
      <xdr:spPr>
        <a:xfrm flipH="1">
          <a:off x="18824228" y="1958006"/>
          <a:ext cx="2210" cy="1164430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37696</xdr:colOff>
      <xdr:row>18</xdr:row>
      <xdr:rowOff>162615</xdr:rowOff>
    </xdr:from>
    <xdr:to>
      <xdr:col>30</xdr:col>
      <xdr:colOff>449830</xdr:colOff>
      <xdr:row>18</xdr:row>
      <xdr:rowOff>164436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E117AA74-9D03-BBCB-5C30-8BC03E9375EC}"/>
            </a:ext>
          </a:extLst>
        </xdr:cNvPr>
        <xdr:cNvCxnSpPr>
          <a:stCxn id="31" idx="3"/>
          <a:endCxn id="174" idx="2"/>
        </xdr:cNvCxnSpPr>
      </xdr:nvCxnSpPr>
      <xdr:spPr>
        <a:xfrm>
          <a:off x="16496896" y="3210615"/>
          <a:ext cx="2240934" cy="1821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286068</xdr:colOff>
      <xdr:row>27</xdr:row>
      <xdr:rowOff>56589</xdr:rowOff>
    </xdr:from>
    <xdr:ext cx="1723613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AAABEC7D-D0DB-0C25-FDAE-8800ABB21AA2}"/>
            </a:ext>
          </a:extLst>
        </xdr:cNvPr>
        <xdr:cNvSpPr txBox="1"/>
      </xdr:nvSpPr>
      <xdr:spPr>
        <a:xfrm>
          <a:off x="17964468" y="4819089"/>
          <a:ext cx="1723613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/>
            <a:t>MDL_TGT_B_PD_TDC_S02</a:t>
          </a:r>
        </a:p>
      </xdr:txBody>
    </xdr:sp>
    <xdr:clientData/>
  </xdr:oneCellAnchor>
  <xdr:twoCellAnchor>
    <xdr:from>
      <xdr:col>30</xdr:col>
      <xdr:colOff>536228</xdr:colOff>
      <xdr:row>19</xdr:row>
      <xdr:rowOff>63936</xdr:rowOff>
    </xdr:from>
    <xdr:to>
      <xdr:col>30</xdr:col>
      <xdr:colOff>547240</xdr:colOff>
      <xdr:row>27</xdr:row>
      <xdr:rowOff>56589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2D577B32-56B5-1DD4-0DD9-1DFE210C2973}"/>
            </a:ext>
          </a:extLst>
        </xdr:cNvPr>
        <xdr:cNvCxnSpPr>
          <a:stCxn id="174" idx="4"/>
          <a:endCxn id="183" idx="0"/>
        </xdr:cNvCxnSpPr>
      </xdr:nvCxnSpPr>
      <xdr:spPr>
        <a:xfrm>
          <a:off x="18824228" y="3302436"/>
          <a:ext cx="11012" cy="151665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250848</xdr:colOff>
      <xdr:row>23</xdr:row>
      <xdr:rowOff>15769</xdr:rowOff>
    </xdr:from>
    <xdr:ext cx="1900996" cy="436786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A1CC4DFD-8095-30EF-EE81-6705B42EAB33}"/>
            </a:ext>
          </a:extLst>
        </xdr:cNvPr>
        <xdr:cNvSpPr txBox="1"/>
      </xdr:nvSpPr>
      <xdr:spPr>
        <a:xfrm>
          <a:off x="19148448" y="4016269"/>
          <a:ext cx="1900996" cy="436786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Genera series de tiempo del historial de pago</a:t>
          </a:r>
        </a:p>
      </xdr:txBody>
    </xdr:sp>
    <xdr:clientData/>
  </xdr:oneCellAnchor>
  <xdr:oneCellAnchor>
    <xdr:from>
      <xdr:col>29</xdr:col>
      <xdr:colOff>299675</xdr:colOff>
      <xdr:row>46</xdr:row>
      <xdr:rowOff>187417</xdr:rowOff>
    </xdr:from>
    <xdr:ext cx="1723613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279DBBC1-6415-9F1A-8834-138B72C8B0A8}"/>
            </a:ext>
          </a:extLst>
        </xdr:cNvPr>
        <xdr:cNvSpPr txBox="1"/>
      </xdr:nvSpPr>
      <xdr:spPr>
        <a:xfrm>
          <a:off x="17978075" y="8569417"/>
          <a:ext cx="1723613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>
              <a:solidFill>
                <a:srgbClr val="C00000"/>
              </a:solidFill>
            </a:rPr>
            <a:t>MDL_TGT_B_PD_TDC_FNL</a:t>
          </a:r>
        </a:p>
      </xdr:txBody>
    </xdr:sp>
    <xdr:clientData/>
  </xdr:oneCellAnchor>
  <xdr:twoCellAnchor>
    <xdr:from>
      <xdr:col>30</xdr:col>
      <xdr:colOff>547240</xdr:colOff>
      <xdr:row>28</xdr:row>
      <xdr:rowOff>130649</xdr:rowOff>
    </xdr:from>
    <xdr:to>
      <xdr:col>30</xdr:col>
      <xdr:colOff>560847</xdr:colOff>
      <xdr:row>46</xdr:row>
      <xdr:rowOff>187417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05C3EDC8-1EF4-195B-E1CB-AE17E31A143F}"/>
            </a:ext>
          </a:extLst>
        </xdr:cNvPr>
        <xdr:cNvCxnSpPr>
          <a:stCxn id="183" idx="2"/>
          <a:endCxn id="190" idx="0"/>
        </xdr:cNvCxnSpPr>
      </xdr:nvCxnSpPr>
      <xdr:spPr>
        <a:xfrm>
          <a:off x="18835240" y="5083649"/>
          <a:ext cx="13607" cy="348576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196418</xdr:colOff>
      <xdr:row>37</xdr:row>
      <xdr:rowOff>160206</xdr:rowOff>
    </xdr:from>
    <xdr:ext cx="2091498" cy="609013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D87377A6-8269-CA72-59D6-FDC5D146C791}"/>
            </a:ext>
          </a:extLst>
        </xdr:cNvPr>
        <xdr:cNvSpPr txBox="1"/>
      </xdr:nvSpPr>
      <xdr:spPr>
        <a:xfrm>
          <a:off x="19094018" y="6827706"/>
          <a:ext cx="2091498" cy="609013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Construye tabla final agrupada con máximo número de días de mora y definición final del target</a:t>
          </a:r>
        </a:p>
      </xdr:txBody>
    </xdr:sp>
    <xdr:clientData/>
  </xdr:oneCellAnchor>
  <xdr:twoCellAnchor>
    <xdr:from>
      <xdr:col>25</xdr:col>
      <xdr:colOff>313842</xdr:colOff>
      <xdr:row>47</xdr:row>
      <xdr:rowOff>37276</xdr:rowOff>
    </xdr:from>
    <xdr:to>
      <xdr:col>25</xdr:col>
      <xdr:colOff>491120</xdr:colOff>
      <xdr:row>48</xdr:row>
      <xdr:rowOff>26776</xdr:rowOff>
    </xdr:to>
    <xdr:sp macro="" textlink="">
      <xdr:nvSpPr>
        <xdr:cNvPr id="196" name="Oval 195">
          <a:extLst>
            <a:ext uri="{FF2B5EF4-FFF2-40B4-BE49-F238E27FC236}">
              <a16:creationId xmlns:a16="http://schemas.microsoft.com/office/drawing/2014/main" id="{DAF2E59C-F5C9-435B-9490-8DD392E86136}"/>
            </a:ext>
          </a:extLst>
        </xdr:cNvPr>
        <xdr:cNvSpPr/>
      </xdr:nvSpPr>
      <xdr:spPr>
        <a:xfrm>
          <a:off x="15553842" y="8609776"/>
          <a:ext cx="177278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402481</xdr:colOff>
      <xdr:row>45</xdr:row>
      <xdr:rowOff>6306</xdr:rowOff>
    </xdr:from>
    <xdr:to>
      <xdr:col>25</xdr:col>
      <xdr:colOff>405959</xdr:colOff>
      <xdr:row>47</xdr:row>
      <xdr:rowOff>37276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1C70F6E9-59A6-4591-8F93-AB70314A3A41}"/>
            </a:ext>
          </a:extLst>
        </xdr:cNvPr>
        <xdr:cNvCxnSpPr>
          <a:stCxn id="88" idx="2"/>
          <a:endCxn id="196" idx="0"/>
        </xdr:cNvCxnSpPr>
      </xdr:nvCxnSpPr>
      <xdr:spPr>
        <a:xfrm flipH="1">
          <a:off x="15696910" y="8197806"/>
          <a:ext cx="3478" cy="411970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514671</xdr:colOff>
      <xdr:row>50</xdr:row>
      <xdr:rowOff>21191</xdr:rowOff>
    </xdr:from>
    <xdr:ext cx="2243178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7BEF4E91-0E9E-426E-8C1A-07B971EB854B}"/>
            </a:ext>
          </a:extLst>
        </xdr:cNvPr>
        <xdr:cNvSpPr txBox="1"/>
      </xdr:nvSpPr>
      <xdr:spPr>
        <a:xfrm>
          <a:off x="14584457" y="9165191"/>
          <a:ext cx="224317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(1,2,3,4)</a:t>
          </a:r>
        </a:p>
      </xdr:txBody>
    </xdr:sp>
    <xdr:clientData/>
  </xdr:oneCellAnchor>
  <xdr:twoCellAnchor>
    <xdr:from>
      <xdr:col>25</xdr:col>
      <xdr:colOff>402481</xdr:colOff>
      <xdr:row>48</xdr:row>
      <xdr:rowOff>26776</xdr:rowOff>
    </xdr:from>
    <xdr:to>
      <xdr:col>25</xdr:col>
      <xdr:colOff>411617</xdr:colOff>
      <xdr:row>50</xdr:row>
      <xdr:rowOff>21191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BDC49E14-52B2-4734-94C5-1185614E8C84}"/>
            </a:ext>
          </a:extLst>
        </xdr:cNvPr>
        <xdr:cNvCxnSpPr>
          <a:stCxn id="196" idx="4"/>
          <a:endCxn id="198" idx="0"/>
        </xdr:cNvCxnSpPr>
      </xdr:nvCxnSpPr>
      <xdr:spPr>
        <a:xfrm>
          <a:off x="15696910" y="8789776"/>
          <a:ext cx="9136" cy="375415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491120</xdr:colOff>
      <xdr:row>47</xdr:row>
      <xdr:rowOff>127276</xdr:rowOff>
    </xdr:from>
    <xdr:to>
      <xdr:col>29</xdr:col>
      <xdr:colOff>299675</xdr:colOff>
      <xdr:row>47</xdr:row>
      <xdr:rowOff>129197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057F04DE-56BD-0CA4-8350-17BAA49A17AB}"/>
            </a:ext>
          </a:extLst>
        </xdr:cNvPr>
        <xdr:cNvCxnSpPr>
          <a:stCxn id="190" idx="1"/>
          <a:endCxn id="196" idx="6"/>
        </xdr:cNvCxnSpPr>
      </xdr:nvCxnSpPr>
      <xdr:spPr>
        <a:xfrm flipH="1" flipV="1">
          <a:off x="15731120" y="8699776"/>
          <a:ext cx="2246955" cy="1921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1704897</xdr:colOff>
      <xdr:row>43</xdr:row>
      <xdr:rowOff>132992</xdr:rowOff>
    </xdr:from>
    <xdr:ext cx="1626664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FAFF14B-06F2-916B-CD75-FDB2DC71EF31}"/>
            </a:ext>
          </a:extLst>
        </xdr:cNvPr>
        <xdr:cNvSpPr txBox="1"/>
      </xdr:nvSpPr>
      <xdr:spPr>
        <a:xfrm>
          <a:off x="7150956" y="6419492"/>
          <a:ext cx="1626664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ABT_ESTRUCTURA_FNL3</a:t>
          </a:r>
        </a:p>
      </xdr:txBody>
    </xdr:sp>
    <xdr:clientData/>
  </xdr:oneCellAnchor>
  <xdr:twoCellAnchor>
    <xdr:from>
      <xdr:col>14</xdr:col>
      <xdr:colOff>305973</xdr:colOff>
      <xdr:row>39</xdr:row>
      <xdr:rowOff>6517</xdr:rowOff>
    </xdr:from>
    <xdr:to>
      <xdr:col>17</xdr:col>
      <xdr:colOff>156996</xdr:colOff>
      <xdr:row>44</xdr:row>
      <xdr:rowOff>74772</xdr:rowOff>
    </xdr:to>
    <xdr:cxnSp macro="">
      <xdr:nvCxnSpPr>
        <xdr:cNvPr id="210" name="Connector: Elbow 209">
          <a:extLst>
            <a:ext uri="{FF2B5EF4-FFF2-40B4-BE49-F238E27FC236}">
              <a16:creationId xmlns:a16="http://schemas.microsoft.com/office/drawing/2014/main" id="{0A3670FB-1AC8-5710-A4DF-A8666AEDAFFA}"/>
            </a:ext>
          </a:extLst>
        </xdr:cNvPr>
        <xdr:cNvCxnSpPr>
          <a:stCxn id="209" idx="3"/>
          <a:endCxn id="223" idx="4"/>
        </xdr:cNvCxnSpPr>
      </xdr:nvCxnSpPr>
      <xdr:spPr>
        <a:xfrm flipV="1">
          <a:off x="8777620" y="5531017"/>
          <a:ext cx="1666376" cy="1020755"/>
        </a:xfrm>
        <a:prstGeom prst="bentConnector2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66996</xdr:colOff>
      <xdr:row>38</xdr:row>
      <xdr:rowOff>17017</xdr:rowOff>
    </xdr:from>
    <xdr:to>
      <xdr:col>17</xdr:col>
      <xdr:colOff>246996</xdr:colOff>
      <xdr:row>39</xdr:row>
      <xdr:rowOff>6517</xdr:rowOff>
    </xdr:to>
    <xdr:sp macro="" textlink="">
      <xdr:nvSpPr>
        <xdr:cNvPr id="223" name="Oval 222">
          <a:extLst>
            <a:ext uri="{FF2B5EF4-FFF2-40B4-BE49-F238E27FC236}">
              <a16:creationId xmlns:a16="http://schemas.microsoft.com/office/drawing/2014/main" id="{8ABCFD03-D388-F4F8-2BAB-0CF295B69E51}"/>
            </a:ext>
          </a:extLst>
        </xdr:cNvPr>
        <xdr:cNvSpPr/>
      </xdr:nvSpPr>
      <xdr:spPr>
        <a:xfrm>
          <a:off x="10353996" y="5351017"/>
          <a:ext cx="180000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246996</xdr:colOff>
      <xdr:row>38</xdr:row>
      <xdr:rowOff>107017</xdr:rowOff>
    </xdr:from>
    <xdr:to>
      <xdr:col>20</xdr:col>
      <xdr:colOff>84050</xdr:colOff>
      <xdr:row>38</xdr:row>
      <xdr:rowOff>115594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5B67C879-5B9B-2B8B-55CB-4D7E8CC407D0}"/>
            </a:ext>
          </a:extLst>
        </xdr:cNvPr>
        <xdr:cNvCxnSpPr>
          <a:cxnSpLocks/>
          <a:stCxn id="223" idx="6"/>
          <a:endCxn id="117" idx="1"/>
        </xdr:cNvCxnSpPr>
      </xdr:nvCxnSpPr>
      <xdr:spPr>
        <a:xfrm>
          <a:off x="10533996" y="5441017"/>
          <a:ext cx="1652407" cy="857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1219040</xdr:colOff>
      <xdr:row>39</xdr:row>
      <xdr:rowOff>57374</xdr:rowOff>
    </xdr:from>
    <xdr:to>
      <xdr:col>13</xdr:col>
      <xdr:colOff>7465</xdr:colOff>
      <xdr:row>41</xdr:row>
      <xdr:rowOff>142250</xdr:rowOff>
    </xdr:to>
    <xdr:cxnSp macro="">
      <xdr:nvCxnSpPr>
        <xdr:cNvPr id="233" name="Connector: Elbow 232">
          <a:extLst>
            <a:ext uri="{FF2B5EF4-FFF2-40B4-BE49-F238E27FC236}">
              <a16:creationId xmlns:a16="http://schemas.microsoft.com/office/drawing/2014/main" id="{927B1B7F-6420-A300-2C1B-40B15802027B}"/>
            </a:ext>
          </a:extLst>
        </xdr:cNvPr>
        <xdr:cNvCxnSpPr>
          <a:stCxn id="104" idx="3"/>
          <a:endCxn id="103" idx="2"/>
        </xdr:cNvCxnSpPr>
      </xdr:nvCxnSpPr>
      <xdr:spPr>
        <a:xfrm flipV="1">
          <a:off x="6665099" y="5581874"/>
          <a:ext cx="1208895" cy="465876"/>
        </a:xfrm>
        <a:prstGeom prst="bentConnector2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1704897</xdr:colOff>
      <xdr:row>45</xdr:row>
      <xdr:rowOff>144198</xdr:rowOff>
    </xdr:from>
    <xdr:ext cx="1626664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DE568CDC-0626-EC5E-4076-CD9BCA296203}"/>
            </a:ext>
          </a:extLst>
        </xdr:cNvPr>
        <xdr:cNvSpPr txBox="1"/>
      </xdr:nvSpPr>
      <xdr:spPr>
        <a:xfrm>
          <a:off x="7150956" y="6811698"/>
          <a:ext cx="1626664" cy="2645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CAT_OCUPACIONES_SAS</a:t>
          </a:r>
        </a:p>
      </xdr:txBody>
    </xdr:sp>
    <xdr:clientData/>
  </xdr:oneCellAnchor>
  <xdr:oneCellAnchor>
    <xdr:from>
      <xdr:col>11</xdr:col>
      <xdr:colOff>1704897</xdr:colOff>
      <xdr:row>47</xdr:row>
      <xdr:rowOff>166610</xdr:rowOff>
    </xdr:from>
    <xdr:ext cx="1626664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ED70B894-1AA8-89CC-C9A4-4DADDA94FAC5}"/>
            </a:ext>
          </a:extLst>
        </xdr:cNvPr>
        <xdr:cNvSpPr txBox="1"/>
      </xdr:nvSpPr>
      <xdr:spPr>
        <a:xfrm>
          <a:off x="7150956" y="7215110"/>
          <a:ext cx="1626664" cy="2645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CAT_PROFESIONES_SAS</a:t>
          </a:r>
        </a:p>
      </xdr:txBody>
    </xdr:sp>
    <xdr:clientData/>
  </xdr:oneCellAnchor>
  <xdr:twoCellAnchor>
    <xdr:from>
      <xdr:col>14</xdr:col>
      <xdr:colOff>305973</xdr:colOff>
      <xdr:row>39</xdr:row>
      <xdr:rowOff>6517</xdr:rowOff>
    </xdr:from>
    <xdr:to>
      <xdr:col>17</xdr:col>
      <xdr:colOff>156996</xdr:colOff>
      <xdr:row>46</xdr:row>
      <xdr:rowOff>85978</xdr:rowOff>
    </xdr:to>
    <xdr:cxnSp macro="">
      <xdr:nvCxnSpPr>
        <xdr:cNvPr id="246" name="Connector: Elbow 245">
          <a:extLst>
            <a:ext uri="{FF2B5EF4-FFF2-40B4-BE49-F238E27FC236}">
              <a16:creationId xmlns:a16="http://schemas.microsoft.com/office/drawing/2014/main" id="{FA331846-8439-4339-D9F4-8AFDCB32E563}"/>
            </a:ext>
          </a:extLst>
        </xdr:cNvPr>
        <xdr:cNvCxnSpPr>
          <a:stCxn id="244" idx="3"/>
          <a:endCxn id="223" idx="4"/>
        </xdr:cNvCxnSpPr>
      </xdr:nvCxnSpPr>
      <xdr:spPr>
        <a:xfrm flipV="1">
          <a:off x="8777620" y="5531017"/>
          <a:ext cx="1666376" cy="1412961"/>
        </a:xfrm>
        <a:prstGeom prst="bentConnector2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305973</xdr:colOff>
      <xdr:row>39</xdr:row>
      <xdr:rowOff>6517</xdr:rowOff>
    </xdr:from>
    <xdr:to>
      <xdr:col>17</xdr:col>
      <xdr:colOff>156996</xdr:colOff>
      <xdr:row>48</xdr:row>
      <xdr:rowOff>108390</xdr:rowOff>
    </xdr:to>
    <xdr:cxnSp macro="">
      <xdr:nvCxnSpPr>
        <xdr:cNvPr id="249" name="Connector: Elbow 248">
          <a:extLst>
            <a:ext uri="{FF2B5EF4-FFF2-40B4-BE49-F238E27FC236}">
              <a16:creationId xmlns:a16="http://schemas.microsoft.com/office/drawing/2014/main" id="{0C398881-4389-FEAE-3F25-6A91708C7A7B}"/>
            </a:ext>
          </a:extLst>
        </xdr:cNvPr>
        <xdr:cNvCxnSpPr>
          <a:stCxn id="245" idx="3"/>
          <a:endCxn id="223" idx="4"/>
        </xdr:cNvCxnSpPr>
      </xdr:nvCxnSpPr>
      <xdr:spPr>
        <a:xfrm flipV="1">
          <a:off x="8777620" y="5531017"/>
          <a:ext cx="1666376" cy="1816373"/>
        </a:xfrm>
        <a:prstGeom prst="bentConnector2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11206</xdr:colOff>
      <xdr:row>50</xdr:row>
      <xdr:rowOff>108972</xdr:rowOff>
    </xdr:from>
    <xdr:ext cx="1656415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4A869A5F-936B-B481-D0B0-255A2216B3CF}"/>
            </a:ext>
          </a:extLst>
        </xdr:cNvPr>
        <xdr:cNvSpPr txBox="1"/>
      </xdr:nvSpPr>
      <xdr:spPr>
        <a:xfrm>
          <a:off x="4247030" y="7728972"/>
          <a:ext cx="1656415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FM_SNP_STMT_COL_CTA</a:t>
          </a:r>
        </a:p>
      </xdr:txBody>
    </xdr:sp>
    <xdr:clientData/>
  </xdr:oneCellAnchor>
  <xdr:oneCellAnchor>
    <xdr:from>
      <xdr:col>4</xdr:col>
      <xdr:colOff>572300</xdr:colOff>
      <xdr:row>46</xdr:row>
      <xdr:rowOff>113215</xdr:rowOff>
    </xdr:from>
    <xdr:ext cx="1258230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B1F75B40-9DF3-2AB7-5E6E-5EC299CB1302}"/>
            </a:ext>
          </a:extLst>
        </xdr:cNvPr>
        <xdr:cNvSpPr txBox="1"/>
      </xdr:nvSpPr>
      <xdr:spPr>
        <a:xfrm>
          <a:off x="1782535" y="6971215"/>
          <a:ext cx="1258230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COLDOCUMESALD</a:t>
          </a:r>
        </a:p>
      </xdr:txBody>
    </xdr:sp>
    <xdr:clientData/>
  </xdr:oneCellAnchor>
  <xdr:oneCellAnchor>
    <xdr:from>
      <xdr:col>5</xdr:col>
      <xdr:colOff>4803</xdr:colOff>
      <xdr:row>48</xdr:row>
      <xdr:rowOff>90803</xdr:rowOff>
    </xdr:from>
    <xdr:ext cx="1207767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EA1C62F3-A1A4-FA20-60B2-54D10C3260C8}"/>
            </a:ext>
          </a:extLst>
        </xdr:cNvPr>
        <xdr:cNvSpPr txBox="1"/>
      </xdr:nvSpPr>
      <xdr:spPr>
        <a:xfrm>
          <a:off x="1820156" y="7329803"/>
          <a:ext cx="1207767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COLINSTRUMENT</a:t>
          </a:r>
        </a:p>
      </xdr:txBody>
    </xdr:sp>
    <xdr:clientData/>
  </xdr:oneCellAnchor>
  <xdr:oneCellAnchor>
    <xdr:from>
      <xdr:col>5</xdr:col>
      <xdr:colOff>161685</xdr:colOff>
      <xdr:row>50</xdr:row>
      <xdr:rowOff>113215</xdr:rowOff>
    </xdr:from>
    <xdr:ext cx="1042145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F6353663-F761-CB85-565E-30A1D06D9AEB}"/>
            </a:ext>
          </a:extLst>
        </xdr:cNvPr>
        <xdr:cNvSpPr txBox="1"/>
      </xdr:nvSpPr>
      <xdr:spPr>
        <a:xfrm>
          <a:off x="1977038" y="7733215"/>
          <a:ext cx="1042145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COLTIPOSDOC</a:t>
          </a:r>
        </a:p>
      </xdr:txBody>
    </xdr:sp>
    <xdr:clientData/>
  </xdr:oneCellAnchor>
  <xdr:oneCellAnchor>
    <xdr:from>
      <xdr:col>4</xdr:col>
      <xdr:colOff>482653</xdr:colOff>
      <xdr:row>52</xdr:row>
      <xdr:rowOff>124421</xdr:rowOff>
    </xdr:from>
    <xdr:ext cx="1343573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93173555-BD18-3EE5-4B8E-F48B7164AC24}"/>
            </a:ext>
          </a:extLst>
        </xdr:cNvPr>
        <xdr:cNvSpPr txBox="1"/>
      </xdr:nvSpPr>
      <xdr:spPr>
        <a:xfrm>
          <a:off x="1692888" y="8125421"/>
          <a:ext cx="1343573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GARTIPOGARANTIA</a:t>
          </a:r>
        </a:p>
      </xdr:txBody>
    </xdr:sp>
    <xdr:clientData/>
  </xdr:oneCellAnchor>
  <xdr:oneCellAnchor>
    <xdr:from>
      <xdr:col>5</xdr:col>
      <xdr:colOff>105656</xdr:colOff>
      <xdr:row>54</xdr:row>
      <xdr:rowOff>124420</xdr:rowOff>
    </xdr:from>
    <xdr:ext cx="1108445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E75A6A60-94AC-8455-5850-33A2CE11B939}"/>
            </a:ext>
          </a:extLst>
        </xdr:cNvPr>
        <xdr:cNvSpPr txBox="1"/>
      </xdr:nvSpPr>
      <xdr:spPr>
        <a:xfrm>
          <a:off x="1921009" y="8506420"/>
          <a:ext cx="1108445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COLTIPOSCREDI</a:t>
          </a:r>
        </a:p>
      </xdr:txBody>
    </xdr:sp>
    <xdr:clientData/>
  </xdr:oneCellAnchor>
  <xdr:twoCellAnchor>
    <xdr:from>
      <xdr:col>7</xdr:col>
      <xdr:colOff>799</xdr:colOff>
      <xdr:row>51</xdr:row>
      <xdr:rowOff>50752</xdr:rowOff>
    </xdr:from>
    <xdr:to>
      <xdr:col>9</xdr:col>
      <xdr:colOff>11206</xdr:colOff>
      <xdr:row>51</xdr:row>
      <xdr:rowOff>54995</xdr:rowOff>
    </xdr:to>
    <xdr:cxnSp macro="">
      <xdr:nvCxnSpPr>
        <xdr:cNvPr id="264" name="Straight Arrow Connector 263">
          <a:extLst>
            <a:ext uri="{FF2B5EF4-FFF2-40B4-BE49-F238E27FC236}">
              <a16:creationId xmlns:a16="http://schemas.microsoft.com/office/drawing/2014/main" id="{0677A092-55FA-FE4B-F326-50A4389822A7}"/>
            </a:ext>
          </a:extLst>
        </xdr:cNvPr>
        <xdr:cNvCxnSpPr>
          <a:cxnSpLocks/>
          <a:stCxn id="261" idx="3"/>
          <a:endCxn id="257" idx="1"/>
        </xdr:cNvCxnSpPr>
      </xdr:nvCxnSpPr>
      <xdr:spPr>
        <a:xfrm flipV="1">
          <a:off x="3026387" y="7861252"/>
          <a:ext cx="1220643" cy="424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7974</xdr:colOff>
      <xdr:row>47</xdr:row>
      <xdr:rowOff>54995</xdr:rowOff>
    </xdr:from>
    <xdr:to>
      <xdr:col>9</xdr:col>
      <xdr:colOff>11206</xdr:colOff>
      <xdr:row>51</xdr:row>
      <xdr:rowOff>50752</xdr:rowOff>
    </xdr:to>
    <xdr:cxnSp macro="">
      <xdr:nvCxnSpPr>
        <xdr:cNvPr id="268" name="Connector: Elbow 267">
          <a:extLst>
            <a:ext uri="{FF2B5EF4-FFF2-40B4-BE49-F238E27FC236}">
              <a16:creationId xmlns:a16="http://schemas.microsoft.com/office/drawing/2014/main" id="{1BBCA3F1-4CB8-989E-7452-1B485D6CD7AD}"/>
            </a:ext>
          </a:extLst>
        </xdr:cNvPr>
        <xdr:cNvCxnSpPr>
          <a:stCxn id="259" idx="3"/>
          <a:endCxn id="257" idx="1"/>
        </xdr:cNvCxnSpPr>
      </xdr:nvCxnSpPr>
      <xdr:spPr>
        <a:xfrm>
          <a:off x="3033562" y="7103495"/>
          <a:ext cx="1213468" cy="757757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2335</xdr:colOff>
      <xdr:row>49</xdr:row>
      <xdr:rowOff>32583</xdr:rowOff>
    </xdr:from>
    <xdr:to>
      <xdr:col>9</xdr:col>
      <xdr:colOff>11206</xdr:colOff>
      <xdr:row>51</xdr:row>
      <xdr:rowOff>50752</xdr:rowOff>
    </xdr:to>
    <xdr:cxnSp macro="">
      <xdr:nvCxnSpPr>
        <xdr:cNvPr id="271" name="Connector: Elbow 270">
          <a:extLst>
            <a:ext uri="{FF2B5EF4-FFF2-40B4-BE49-F238E27FC236}">
              <a16:creationId xmlns:a16="http://schemas.microsoft.com/office/drawing/2014/main" id="{49FFC423-D7DF-1D88-56C3-8BC38492B778}"/>
            </a:ext>
          </a:extLst>
        </xdr:cNvPr>
        <xdr:cNvCxnSpPr>
          <a:stCxn id="260" idx="3"/>
          <a:endCxn id="257" idx="1"/>
        </xdr:cNvCxnSpPr>
      </xdr:nvCxnSpPr>
      <xdr:spPr>
        <a:xfrm>
          <a:off x="3027923" y="7462083"/>
          <a:ext cx="1219107" cy="399169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3670</xdr:colOff>
      <xdr:row>51</xdr:row>
      <xdr:rowOff>50752</xdr:rowOff>
    </xdr:from>
    <xdr:to>
      <xdr:col>9</xdr:col>
      <xdr:colOff>11206</xdr:colOff>
      <xdr:row>53</xdr:row>
      <xdr:rowOff>66201</xdr:rowOff>
    </xdr:to>
    <xdr:cxnSp macro="">
      <xdr:nvCxnSpPr>
        <xdr:cNvPr id="274" name="Connector: Elbow 273">
          <a:extLst>
            <a:ext uri="{FF2B5EF4-FFF2-40B4-BE49-F238E27FC236}">
              <a16:creationId xmlns:a16="http://schemas.microsoft.com/office/drawing/2014/main" id="{A7ADC109-F8B3-A096-A60E-5A89DB1AFF98}"/>
            </a:ext>
          </a:extLst>
        </xdr:cNvPr>
        <xdr:cNvCxnSpPr>
          <a:stCxn id="262" idx="3"/>
          <a:endCxn id="257" idx="1"/>
        </xdr:cNvCxnSpPr>
      </xdr:nvCxnSpPr>
      <xdr:spPr>
        <a:xfrm flipV="1">
          <a:off x="3029258" y="7861252"/>
          <a:ext cx="1217772" cy="396449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3866</xdr:colOff>
      <xdr:row>51</xdr:row>
      <xdr:rowOff>50752</xdr:rowOff>
    </xdr:from>
    <xdr:to>
      <xdr:col>9</xdr:col>
      <xdr:colOff>11206</xdr:colOff>
      <xdr:row>55</xdr:row>
      <xdr:rowOff>66200</xdr:rowOff>
    </xdr:to>
    <xdr:cxnSp macro="">
      <xdr:nvCxnSpPr>
        <xdr:cNvPr id="277" name="Connector: Elbow 276">
          <a:extLst>
            <a:ext uri="{FF2B5EF4-FFF2-40B4-BE49-F238E27FC236}">
              <a16:creationId xmlns:a16="http://schemas.microsoft.com/office/drawing/2014/main" id="{BE46E7ED-4874-DC2A-C291-794B63C81BAD}"/>
            </a:ext>
          </a:extLst>
        </xdr:cNvPr>
        <xdr:cNvCxnSpPr>
          <a:stCxn id="263" idx="3"/>
          <a:endCxn id="257" idx="1"/>
        </xdr:cNvCxnSpPr>
      </xdr:nvCxnSpPr>
      <xdr:spPr>
        <a:xfrm flipV="1">
          <a:off x="3029454" y="7861252"/>
          <a:ext cx="1217576" cy="777448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332174</xdr:colOff>
      <xdr:row>54</xdr:row>
      <xdr:rowOff>41729</xdr:rowOff>
    </xdr:from>
    <xdr:ext cx="2206438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7249AE57-FB1B-201A-BAAA-6A114C9B2820}"/>
            </a:ext>
          </a:extLst>
        </xdr:cNvPr>
        <xdr:cNvSpPr txBox="1"/>
      </xdr:nvSpPr>
      <xdr:spPr>
        <a:xfrm>
          <a:off x="3962880" y="8423729"/>
          <a:ext cx="2206438" cy="264560"/>
        </a:xfrm>
        <a:prstGeom prst="rect">
          <a:avLst/>
        </a:prstGeom>
        <a:solidFill>
          <a:srgbClr val="CCCC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FM_BRD_CLIENTE_X_CUENTA_COL</a:t>
          </a:r>
        </a:p>
      </xdr:txBody>
    </xdr:sp>
    <xdr:clientData/>
  </xdr:oneCellAnchor>
  <xdr:twoCellAnchor>
    <xdr:from>
      <xdr:col>10</xdr:col>
      <xdr:colOff>218755</xdr:colOff>
      <xdr:row>51</xdr:row>
      <xdr:rowOff>183032</xdr:rowOff>
    </xdr:from>
    <xdr:to>
      <xdr:col>10</xdr:col>
      <xdr:colOff>235097</xdr:colOff>
      <xdr:row>54</xdr:row>
      <xdr:rowOff>41729</xdr:rowOff>
    </xdr:to>
    <xdr:cxnSp macro="">
      <xdr:nvCxnSpPr>
        <xdr:cNvPr id="291" name="Straight Arrow Connector 290">
          <a:extLst>
            <a:ext uri="{FF2B5EF4-FFF2-40B4-BE49-F238E27FC236}">
              <a16:creationId xmlns:a16="http://schemas.microsoft.com/office/drawing/2014/main" id="{4570CC0D-558E-23DF-D133-5E3391ECBD7A}"/>
            </a:ext>
          </a:extLst>
        </xdr:cNvPr>
        <xdr:cNvCxnSpPr>
          <a:stCxn id="257" idx="2"/>
          <a:endCxn id="290" idx="0"/>
        </xdr:cNvCxnSpPr>
      </xdr:nvCxnSpPr>
      <xdr:spPr>
        <a:xfrm flipH="1">
          <a:off x="5059696" y="7993532"/>
          <a:ext cx="16342" cy="43019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563493</xdr:colOff>
      <xdr:row>58</xdr:row>
      <xdr:rowOff>5706</xdr:rowOff>
    </xdr:from>
    <xdr:ext cx="2319802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ACB042B6-AAE5-8A88-BF2F-78974C4B8CD5}"/>
            </a:ext>
          </a:extLst>
        </xdr:cNvPr>
        <xdr:cNvSpPr txBox="1"/>
      </xdr:nvSpPr>
      <xdr:spPr>
        <a:xfrm>
          <a:off x="1773728" y="9149706"/>
          <a:ext cx="2319802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905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FM_BRD_IDENTIDAD_X_CLIENTE_CIF</a:t>
          </a:r>
        </a:p>
      </xdr:txBody>
    </xdr:sp>
    <xdr:clientData/>
  </xdr:oneCellAnchor>
  <xdr:twoCellAnchor>
    <xdr:from>
      <xdr:col>10</xdr:col>
      <xdr:colOff>132627</xdr:colOff>
      <xdr:row>58</xdr:row>
      <xdr:rowOff>50865</xdr:rowOff>
    </xdr:from>
    <xdr:to>
      <xdr:col>10</xdr:col>
      <xdr:colOff>312627</xdr:colOff>
      <xdr:row>59</xdr:row>
      <xdr:rowOff>40365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52A621A2-2940-82F6-7707-247EDEC64068}"/>
            </a:ext>
          </a:extLst>
        </xdr:cNvPr>
        <xdr:cNvSpPr/>
      </xdr:nvSpPr>
      <xdr:spPr>
        <a:xfrm>
          <a:off x="4973568" y="9194865"/>
          <a:ext cx="180000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218755</xdr:colOff>
      <xdr:row>55</xdr:row>
      <xdr:rowOff>115789</xdr:rowOff>
    </xdr:from>
    <xdr:to>
      <xdr:col>10</xdr:col>
      <xdr:colOff>219025</xdr:colOff>
      <xdr:row>58</xdr:row>
      <xdr:rowOff>50865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308BE9AC-EFFC-432E-08A0-F8CC508BEFB4}"/>
            </a:ext>
          </a:extLst>
        </xdr:cNvPr>
        <xdr:cNvCxnSpPr>
          <a:stCxn id="290" idx="2"/>
          <a:endCxn id="302" idx="0"/>
        </xdr:cNvCxnSpPr>
      </xdr:nvCxnSpPr>
      <xdr:spPr>
        <a:xfrm>
          <a:off x="5059696" y="8688289"/>
          <a:ext cx="270" cy="50657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448417</xdr:colOff>
      <xdr:row>58</xdr:row>
      <xdr:rowOff>137986</xdr:rowOff>
    </xdr:from>
    <xdr:to>
      <xdr:col>10</xdr:col>
      <xdr:colOff>132627</xdr:colOff>
      <xdr:row>58</xdr:row>
      <xdr:rowOff>140865</xdr:rowOff>
    </xdr:to>
    <xdr:cxnSp macro="">
      <xdr:nvCxnSpPr>
        <xdr:cNvPr id="307" name="Straight Arrow Connector 306">
          <a:extLst>
            <a:ext uri="{FF2B5EF4-FFF2-40B4-BE49-F238E27FC236}">
              <a16:creationId xmlns:a16="http://schemas.microsoft.com/office/drawing/2014/main" id="{D94CA646-D034-3C46-53E2-2A5C35A2C98F}"/>
            </a:ext>
          </a:extLst>
        </xdr:cNvPr>
        <xdr:cNvCxnSpPr>
          <a:stCxn id="298" idx="3"/>
          <a:endCxn id="302" idx="2"/>
        </xdr:cNvCxnSpPr>
      </xdr:nvCxnSpPr>
      <xdr:spPr>
        <a:xfrm>
          <a:off x="4079123" y="9281986"/>
          <a:ext cx="894445" cy="287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220115</xdr:colOff>
      <xdr:row>60</xdr:row>
      <xdr:rowOff>187404</xdr:rowOff>
    </xdr:from>
    <xdr:ext cx="2426113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663F695F-C33A-6498-5191-D9B7A39A8CD1}"/>
            </a:ext>
          </a:extLst>
        </xdr:cNvPr>
        <xdr:cNvSpPr txBox="1"/>
      </xdr:nvSpPr>
      <xdr:spPr>
        <a:xfrm>
          <a:off x="3850821" y="9712404"/>
          <a:ext cx="2426113" cy="264560"/>
        </a:xfrm>
        <a:prstGeom prst="rect">
          <a:avLst/>
        </a:prstGeom>
        <a:solidFill>
          <a:srgbClr val="CCCC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FM_BRD_CLIENTE_X_CUENTA_COL (1)</a:t>
          </a:r>
        </a:p>
      </xdr:txBody>
    </xdr:sp>
    <xdr:clientData/>
  </xdr:oneCellAnchor>
  <xdr:twoCellAnchor>
    <xdr:from>
      <xdr:col>10</xdr:col>
      <xdr:colOff>216534</xdr:colOff>
      <xdr:row>59</xdr:row>
      <xdr:rowOff>40365</xdr:rowOff>
    </xdr:from>
    <xdr:to>
      <xdr:col>10</xdr:col>
      <xdr:colOff>219025</xdr:colOff>
      <xdr:row>60</xdr:row>
      <xdr:rowOff>187404</xdr:rowOff>
    </xdr:to>
    <xdr:cxnSp macro="">
      <xdr:nvCxnSpPr>
        <xdr:cNvPr id="314" name="Straight Arrow Connector 313">
          <a:extLst>
            <a:ext uri="{FF2B5EF4-FFF2-40B4-BE49-F238E27FC236}">
              <a16:creationId xmlns:a16="http://schemas.microsoft.com/office/drawing/2014/main" id="{68D85916-94E3-4EA3-790A-A0C3262575AC}"/>
            </a:ext>
          </a:extLst>
        </xdr:cNvPr>
        <xdr:cNvCxnSpPr>
          <a:stCxn id="302" idx="4"/>
          <a:endCxn id="313" idx="0"/>
        </xdr:cNvCxnSpPr>
      </xdr:nvCxnSpPr>
      <xdr:spPr>
        <a:xfrm flipH="1">
          <a:off x="5057475" y="9374865"/>
          <a:ext cx="2491" cy="33753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410617</xdr:colOff>
      <xdr:row>57</xdr:row>
      <xdr:rowOff>189805</xdr:rowOff>
    </xdr:from>
    <xdr:ext cx="1262205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D4EF6907-8A55-5974-CCD1-A01B367B1F2C}"/>
            </a:ext>
          </a:extLst>
        </xdr:cNvPr>
        <xdr:cNvSpPr txBox="1"/>
      </xdr:nvSpPr>
      <xdr:spPr>
        <a:xfrm>
          <a:off x="5251558" y="9143305"/>
          <a:ext cx="1262205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Adiciona Identidad</a:t>
          </a:r>
        </a:p>
      </xdr:txBody>
    </xdr:sp>
    <xdr:clientData/>
  </xdr:oneCellAnchor>
  <xdr:oneCellAnchor>
    <xdr:from>
      <xdr:col>18</xdr:col>
      <xdr:colOff>454640</xdr:colOff>
      <xdr:row>26</xdr:row>
      <xdr:rowOff>178256</xdr:rowOff>
    </xdr:from>
    <xdr:ext cx="1262205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B4FEEF94-04A2-8079-93AA-953F714C8981}"/>
            </a:ext>
          </a:extLst>
        </xdr:cNvPr>
        <xdr:cNvSpPr txBox="1"/>
      </xdr:nvSpPr>
      <xdr:spPr>
        <a:xfrm>
          <a:off x="8926287" y="3226256"/>
          <a:ext cx="1262205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Adiciona Identidad</a:t>
          </a:r>
        </a:p>
      </xdr:txBody>
    </xdr:sp>
    <xdr:clientData/>
  </xdr:oneCellAnchor>
  <xdr:twoCellAnchor>
    <xdr:from>
      <xdr:col>17</xdr:col>
      <xdr:colOff>156997</xdr:colOff>
      <xdr:row>18</xdr:row>
      <xdr:rowOff>162615</xdr:rowOff>
    </xdr:from>
    <xdr:to>
      <xdr:col>24</xdr:col>
      <xdr:colOff>124628</xdr:colOff>
      <xdr:row>38</xdr:row>
      <xdr:rowOff>17017</xdr:rowOff>
    </xdr:to>
    <xdr:cxnSp macro="">
      <xdr:nvCxnSpPr>
        <xdr:cNvPr id="242" name="Connector: Curved 241">
          <a:extLst>
            <a:ext uri="{FF2B5EF4-FFF2-40B4-BE49-F238E27FC236}">
              <a16:creationId xmlns:a16="http://schemas.microsoft.com/office/drawing/2014/main" id="{CB0A7DBC-18F0-436D-C6BC-5A0AB61B8D34}"/>
            </a:ext>
          </a:extLst>
        </xdr:cNvPr>
        <xdr:cNvCxnSpPr>
          <a:stCxn id="31" idx="1"/>
          <a:endCxn id="223" idx="0"/>
        </xdr:cNvCxnSpPr>
      </xdr:nvCxnSpPr>
      <xdr:spPr>
        <a:xfrm rot="10800000" flipV="1">
          <a:off x="10520197" y="3210615"/>
          <a:ext cx="4234831" cy="3664402"/>
        </a:xfrm>
        <a:prstGeom prst="curvedConnector2">
          <a:avLst/>
        </a:prstGeom>
        <a:ln>
          <a:prstDash val="dash"/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934089</xdr:colOff>
      <xdr:row>64</xdr:row>
      <xdr:rowOff>8119</xdr:rowOff>
    </xdr:from>
    <xdr:ext cx="1868973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58B92DCD-CF86-89E3-9624-DC50EFD9CEC0}"/>
            </a:ext>
          </a:extLst>
        </xdr:cNvPr>
        <xdr:cNvSpPr txBox="1"/>
      </xdr:nvSpPr>
      <xdr:spPr>
        <a:xfrm>
          <a:off x="6380148" y="10295119"/>
          <a:ext cx="186897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FM_SNP_STMT_COL_CTA (1)</a:t>
          </a:r>
        </a:p>
      </xdr:txBody>
    </xdr:sp>
    <xdr:clientData/>
  </xdr:oneCellAnchor>
  <xdr:twoCellAnchor>
    <xdr:from>
      <xdr:col>11</xdr:col>
      <xdr:colOff>1790297</xdr:colOff>
      <xdr:row>61</xdr:row>
      <xdr:rowOff>39667</xdr:rowOff>
    </xdr:from>
    <xdr:to>
      <xdr:col>12</xdr:col>
      <xdr:colOff>139735</xdr:colOff>
      <xdr:row>62</xdr:row>
      <xdr:rowOff>29167</xdr:rowOff>
    </xdr:to>
    <xdr:sp macro="" textlink="">
      <xdr:nvSpPr>
        <xdr:cNvPr id="331" name="Oval 330">
          <a:extLst>
            <a:ext uri="{FF2B5EF4-FFF2-40B4-BE49-F238E27FC236}">
              <a16:creationId xmlns:a16="http://schemas.microsoft.com/office/drawing/2014/main" id="{26E2A47A-09D9-8327-385E-610CB1F8702F}"/>
            </a:ext>
          </a:extLst>
        </xdr:cNvPr>
        <xdr:cNvSpPr/>
      </xdr:nvSpPr>
      <xdr:spPr>
        <a:xfrm>
          <a:off x="7236356" y="9755167"/>
          <a:ext cx="164791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465390</xdr:colOff>
      <xdr:row>51</xdr:row>
      <xdr:rowOff>50752</xdr:rowOff>
    </xdr:from>
    <xdr:to>
      <xdr:col>12</xdr:col>
      <xdr:colOff>53338</xdr:colOff>
      <xdr:row>61</xdr:row>
      <xdr:rowOff>39667</xdr:rowOff>
    </xdr:to>
    <xdr:cxnSp macro="">
      <xdr:nvCxnSpPr>
        <xdr:cNvPr id="333" name="Connector: Elbow 332">
          <a:extLst>
            <a:ext uri="{FF2B5EF4-FFF2-40B4-BE49-F238E27FC236}">
              <a16:creationId xmlns:a16="http://schemas.microsoft.com/office/drawing/2014/main" id="{0188FBE9-7C3E-6180-46B5-7C7561734F23}"/>
            </a:ext>
          </a:extLst>
        </xdr:cNvPr>
        <xdr:cNvCxnSpPr>
          <a:cxnSpLocks/>
          <a:stCxn id="257" idx="3"/>
          <a:endCxn id="331" idx="0"/>
        </xdr:cNvCxnSpPr>
      </xdr:nvCxnSpPr>
      <xdr:spPr>
        <a:xfrm>
          <a:off x="5911449" y="7861252"/>
          <a:ext cx="1403301" cy="1893915"/>
        </a:xfrm>
        <a:prstGeom prst="bentConnector2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831675</xdr:colOff>
      <xdr:row>61</xdr:row>
      <xdr:rowOff>129184</xdr:rowOff>
    </xdr:from>
    <xdr:to>
      <xdr:col>11</xdr:col>
      <xdr:colOff>1790297</xdr:colOff>
      <xdr:row>61</xdr:row>
      <xdr:rowOff>129667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id="{5DB0E28E-6A96-F588-7A2E-9C353C427320}"/>
            </a:ext>
          </a:extLst>
        </xdr:cNvPr>
        <xdr:cNvCxnSpPr>
          <a:cxnSpLocks/>
          <a:stCxn id="313" idx="3"/>
          <a:endCxn id="331" idx="2"/>
        </xdr:cNvCxnSpPr>
      </xdr:nvCxnSpPr>
      <xdr:spPr>
        <a:xfrm>
          <a:off x="6277734" y="9844684"/>
          <a:ext cx="958622" cy="48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53223</xdr:colOff>
      <xdr:row>62</xdr:row>
      <xdr:rowOff>29167</xdr:rowOff>
    </xdr:from>
    <xdr:to>
      <xdr:col>12</xdr:col>
      <xdr:colOff>57340</xdr:colOff>
      <xdr:row>64</xdr:row>
      <xdr:rowOff>8119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465544D8-9A8A-0F88-3D99-D77C3DA21032}"/>
            </a:ext>
          </a:extLst>
        </xdr:cNvPr>
        <xdr:cNvCxnSpPr>
          <a:cxnSpLocks/>
          <a:stCxn id="331" idx="4"/>
          <a:endCxn id="327" idx="0"/>
        </xdr:cNvCxnSpPr>
      </xdr:nvCxnSpPr>
      <xdr:spPr>
        <a:xfrm flipH="1">
          <a:off x="7314635" y="9935167"/>
          <a:ext cx="4117" cy="35995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225717</xdr:colOff>
      <xdr:row>65</xdr:row>
      <xdr:rowOff>166598</xdr:rowOff>
    </xdr:from>
    <xdr:ext cx="1845313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A3EAB5E1-A09B-B2C7-395C-F677234DD801}"/>
            </a:ext>
          </a:extLst>
        </xdr:cNvPr>
        <xdr:cNvSpPr txBox="1"/>
      </xdr:nvSpPr>
      <xdr:spPr>
        <a:xfrm>
          <a:off x="3251305" y="10644098"/>
          <a:ext cx="184531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FM_DIM_GRNT_PRNDR_APP</a:t>
          </a:r>
        </a:p>
      </xdr:txBody>
    </xdr:sp>
    <xdr:clientData/>
  </xdr:oneCellAnchor>
  <xdr:oneCellAnchor>
    <xdr:from>
      <xdr:col>4</xdr:col>
      <xdr:colOff>284149</xdr:colOff>
      <xdr:row>65</xdr:row>
      <xdr:rowOff>160434</xdr:rowOff>
    </xdr:from>
    <xdr:ext cx="1147622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860F7D06-0810-E0FE-75DD-959FCBC76321}"/>
            </a:ext>
          </a:extLst>
        </xdr:cNvPr>
        <xdr:cNvSpPr txBox="1"/>
      </xdr:nvSpPr>
      <xdr:spPr>
        <a:xfrm>
          <a:off x="1494384" y="10637934"/>
          <a:ext cx="1147622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WKFPRENDARIA</a:t>
          </a:r>
        </a:p>
      </xdr:txBody>
    </xdr:sp>
    <xdr:clientData/>
  </xdr:oneCellAnchor>
  <xdr:twoCellAnchor>
    <xdr:from>
      <xdr:col>6</xdr:col>
      <xdr:colOff>207128</xdr:colOff>
      <xdr:row>66</xdr:row>
      <xdr:rowOff>102214</xdr:rowOff>
    </xdr:from>
    <xdr:to>
      <xdr:col>7</xdr:col>
      <xdr:colOff>225717</xdr:colOff>
      <xdr:row>66</xdr:row>
      <xdr:rowOff>108378</xdr:rowOff>
    </xdr:to>
    <xdr:cxnSp macro="">
      <xdr:nvCxnSpPr>
        <xdr:cNvPr id="353" name="Straight Arrow Connector 352">
          <a:extLst>
            <a:ext uri="{FF2B5EF4-FFF2-40B4-BE49-F238E27FC236}">
              <a16:creationId xmlns:a16="http://schemas.microsoft.com/office/drawing/2014/main" id="{B7A715D7-ECF0-219C-EFA4-65A610FC73B8}"/>
            </a:ext>
          </a:extLst>
        </xdr:cNvPr>
        <xdr:cNvCxnSpPr>
          <a:stCxn id="352" idx="3"/>
          <a:endCxn id="350" idx="1"/>
        </xdr:cNvCxnSpPr>
      </xdr:nvCxnSpPr>
      <xdr:spPr>
        <a:xfrm>
          <a:off x="2627599" y="10770214"/>
          <a:ext cx="623706" cy="616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327371</xdr:colOff>
      <xdr:row>68</xdr:row>
      <xdr:rowOff>93758</xdr:rowOff>
    </xdr:from>
    <xdr:ext cx="1740285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D80FB22C-4EC0-4BA8-818B-265A20013CBA}"/>
            </a:ext>
          </a:extLst>
        </xdr:cNvPr>
        <xdr:cNvSpPr txBox="1"/>
      </xdr:nvSpPr>
      <xdr:spPr>
        <a:xfrm>
          <a:off x="3352959" y="11142758"/>
          <a:ext cx="1740285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FM_DIM_GRNT_DPST_APP</a:t>
          </a:r>
        </a:p>
      </xdr:txBody>
    </xdr:sp>
    <xdr:clientData/>
  </xdr:oneCellAnchor>
  <xdr:oneCellAnchor>
    <xdr:from>
      <xdr:col>4</xdr:col>
      <xdr:colOff>164887</xdr:colOff>
      <xdr:row>68</xdr:row>
      <xdr:rowOff>87594</xdr:rowOff>
    </xdr:from>
    <xdr:ext cx="1249509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23EFDF1E-6992-407D-A765-9CD3C447635B}"/>
            </a:ext>
          </a:extLst>
        </xdr:cNvPr>
        <xdr:cNvSpPr txBox="1"/>
      </xdr:nvSpPr>
      <xdr:spPr>
        <a:xfrm>
          <a:off x="1375122" y="11136594"/>
          <a:ext cx="1249509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WKFCERTDEPOSIT</a:t>
          </a:r>
        </a:p>
      </xdr:txBody>
    </xdr:sp>
    <xdr:clientData/>
  </xdr:oneCellAnchor>
  <xdr:twoCellAnchor>
    <xdr:from>
      <xdr:col>6</xdr:col>
      <xdr:colOff>204160</xdr:colOff>
      <xdr:row>69</xdr:row>
      <xdr:rowOff>29374</xdr:rowOff>
    </xdr:from>
    <xdr:to>
      <xdr:col>7</xdr:col>
      <xdr:colOff>327371</xdr:colOff>
      <xdr:row>69</xdr:row>
      <xdr:rowOff>35538</xdr:rowOff>
    </xdr:to>
    <xdr:cxnSp macro="">
      <xdr:nvCxnSpPr>
        <xdr:cNvPr id="358" name="Straight Arrow Connector 357">
          <a:extLst>
            <a:ext uri="{FF2B5EF4-FFF2-40B4-BE49-F238E27FC236}">
              <a16:creationId xmlns:a16="http://schemas.microsoft.com/office/drawing/2014/main" id="{E9749BA6-A15C-4F0F-86C7-BDCD9CD1701B}"/>
            </a:ext>
          </a:extLst>
        </xdr:cNvPr>
        <xdr:cNvCxnSpPr>
          <a:stCxn id="357" idx="3"/>
          <a:endCxn id="356" idx="1"/>
        </xdr:cNvCxnSpPr>
      </xdr:nvCxnSpPr>
      <xdr:spPr>
        <a:xfrm>
          <a:off x="2624631" y="11268874"/>
          <a:ext cx="728328" cy="616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224116</xdr:colOff>
      <xdr:row>71</xdr:row>
      <xdr:rowOff>12116</xdr:rowOff>
    </xdr:from>
    <xdr:ext cx="1845313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106A8993-CB9C-419C-9BFF-404F6451E0E4}"/>
            </a:ext>
          </a:extLst>
        </xdr:cNvPr>
        <xdr:cNvSpPr txBox="1"/>
      </xdr:nvSpPr>
      <xdr:spPr>
        <a:xfrm>
          <a:off x="3249704" y="11632616"/>
          <a:ext cx="184531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FM_DIM_GRNT_VVND_APP</a:t>
          </a:r>
        </a:p>
      </xdr:txBody>
    </xdr:sp>
    <xdr:clientData/>
  </xdr:oneCellAnchor>
  <xdr:oneCellAnchor>
    <xdr:from>
      <xdr:col>4</xdr:col>
      <xdr:colOff>368992</xdr:colOff>
      <xdr:row>71</xdr:row>
      <xdr:rowOff>5952</xdr:rowOff>
    </xdr:from>
    <xdr:ext cx="1050288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59D4B646-065A-42A1-B512-4DF1AF7A4AE4}"/>
            </a:ext>
          </a:extLst>
        </xdr:cNvPr>
        <xdr:cNvSpPr txBox="1"/>
      </xdr:nvSpPr>
      <xdr:spPr>
        <a:xfrm>
          <a:off x="1579227" y="11626452"/>
          <a:ext cx="1050288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WKFHIPOTECA</a:t>
          </a:r>
        </a:p>
      </xdr:txBody>
    </xdr:sp>
    <xdr:clientData/>
  </xdr:oneCellAnchor>
  <xdr:twoCellAnchor>
    <xdr:from>
      <xdr:col>6</xdr:col>
      <xdr:colOff>209044</xdr:colOff>
      <xdr:row>71</xdr:row>
      <xdr:rowOff>138232</xdr:rowOff>
    </xdr:from>
    <xdr:to>
      <xdr:col>7</xdr:col>
      <xdr:colOff>224116</xdr:colOff>
      <xdr:row>71</xdr:row>
      <xdr:rowOff>144396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id="{99EFB721-67E4-4932-9F7C-AF8E7C32D647}"/>
            </a:ext>
          </a:extLst>
        </xdr:cNvPr>
        <xdr:cNvCxnSpPr>
          <a:stCxn id="360" idx="3"/>
          <a:endCxn id="359" idx="1"/>
        </xdr:cNvCxnSpPr>
      </xdr:nvCxnSpPr>
      <xdr:spPr>
        <a:xfrm>
          <a:off x="2629515" y="11758732"/>
          <a:ext cx="620189" cy="616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1781734</xdr:colOff>
      <xdr:row>68</xdr:row>
      <xdr:rowOff>132420</xdr:rowOff>
    </xdr:from>
    <xdr:to>
      <xdr:col>12</xdr:col>
      <xdr:colOff>139176</xdr:colOff>
      <xdr:row>69</xdr:row>
      <xdr:rowOff>121920</xdr:rowOff>
    </xdr:to>
    <xdr:sp macro="" textlink="">
      <xdr:nvSpPr>
        <xdr:cNvPr id="368" name="Oval 367">
          <a:extLst>
            <a:ext uri="{FF2B5EF4-FFF2-40B4-BE49-F238E27FC236}">
              <a16:creationId xmlns:a16="http://schemas.microsoft.com/office/drawing/2014/main" id="{F8CD06D0-AC78-4611-B4AB-D725BC8F757B}"/>
            </a:ext>
          </a:extLst>
        </xdr:cNvPr>
        <xdr:cNvSpPr/>
      </xdr:nvSpPr>
      <xdr:spPr>
        <a:xfrm>
          <a:off x="7227793" y="11181420"/>
          <a:ext cx="172795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52779</xdr:colOff>
      <xdr:row>65</xdr:row>
      <xdr:rowOff>82179</xdr:rowOff>
    </xdr:from>
    <xdr:to>
      <xdr:col>12</xdr:col>
      <xdr:colOff>53223</xdr:colOff>
      <xdr:row>68</xdr:row>
      <xdr:rowOff>132420</xdr:rowOff>
    </xdr:to>
    <xdr:cxnSp macro="">
      <xdr:nvCxnSpPr>
        <xdr:cNvPr id="369" name="Straight Arrow Connector 368">
          <a:extLst>
            <a:ext uri="{FF2B5EF4-FFF2-40B4-BE49-F238E27FC236}">
              <a16:creationId xmlns:a16="http://schemas.microsoft.com/office/drawing/2014/main" id="{8E98C141-EADA-25F5-EF2A-5713DBAAB4C0}"/>
            </a:ext>
          </a:extLst>
        </xdr:cNvPr>
        <xdr:cNvCxnSpPr>
          <a:cxnSpLocks/>
          <a:stCxn id="327" idx="2"/>
          <a:endCxn id="368" idx="0"/>
        </xdr:cNvCxnSpPr>
      </xdr:nvCxnSpPr>
      <xdr:spPr>
        <a:xfrm flipH="1">
          <a:off x="7314191" y="10559679"/>
          <a:ext cx="444" cy="621741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252303</xdr:colOff>
      <xdr:row>69</xdr:row>
      <xdr:rowOff>31920</xdr:rowOff>
    </xdr:from>
    <xdr:to>
      <xdr:col>11</xdr:col>
      <xdr:colOff>1781734</xdr:colOff>
      <xdr:row>69</xdr:row>
      <xdr:rowOff>35538</xdr:rowOff>
    </xdr:to>
    <xdr:cxnSp macro="">
      <xdr:nvCxnSpPr>
        <xdr:cNvPr id="373" name="Straight Arrow Connector 372">
          <a:extLst>
            <a:ext uri="{FF2B5EF4-FFF2-40B4-BE49-F238E27FC236}">
              <a16:creationId xmlns:a16="http://schemas.microsoft.com/office/drawing/2014/main" id="{CBB527B1-1ED0-D9B8-F565-D7AE8CB15168}"/>
            </a:ext>
          </a:extLst>
        </xdr:cNvPr>
        <xdr:cNvCxnSpPr>
          <a:cxnSpLocks/>
          <a:stCxn id="356" idx="3"/>
          <a:endCxn id="368" idx="2"/>
        </xdr:cNvCxnSpPr>
      </xdr:nvCxnSpPr>
      <xdr:spPr>
        <a:xfrm flipV="1">
          <a:off x="5093244" y="11271420"/>
          <a:ext cx="2134549" cy="361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254076</xdr:colOff>
      <xdr:row>69</xdr:row>
      <xdr:rowOff>31920</xdr:rowOff>
    </xdr:from>
    <xdr:to>
      <xdr:col>11</xdr:col>
      <xdr:colOff>1781734</xdr:colOff>
      <xdr:row>71</xdr:row>
      <xdr:rowOff>144396</xdr:rowOff>
    </xdr:to>
    <xdr:cxnSp macro="">
      <xdr:nvCxnSpPr>
        <xdr:cNvPr id="376" name="Connector: Elbow 375">
          <a:extLst>
            <a:ext uri="{FF2B5EF4-FFF2-40B4-BE49-F238E27FC236}">
              <a16:creationId xmlns:a16="http://schemas.microsoft.com/office/drawing/2014/main" id="{9871B68F-6815-A1A8-EA8D-6D4D99C8B4FC}"/>
            </a:ext>
          </a:extLst>
        </xdr:cNvPr>
        <xdr:cNvCxnSpPr>
          <a:stCxn id="359" idx="3"/>
          <a:endCxn id="368" idx="2"/>
        </xdr:cNvCxnSpPr>
      </xdr:nvCxnSpPr>
      <xdr:spPr>
        <a:xfrm flipV="1">
          <a:off x="5095017" y="11271420"/>
          <a:ext cx="2132776" cy="493476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255677</xdr:colOff>
      <xdr:row>66</xdr:row>
      <xdr:rowOff>108378</xdr:rowOff>
    </xdr:from>
    <xdr:to>
      <xdr:col>11</xdr:col>
      <xdr:colOff>1781734</xdr:colOff>
      <xdr:row>69</xdr:row>
      <xdr:rowOff>31920</xdr:rowOff>
    </xdr:to>
    <xdr:cxnSp macro="">
      <xdr:nvCxnSpPr>
        <xdr:cNvPr id="379" name="Connector: Elbow 378">
          <a:extLst>
            <a:ext uri="{FF2B5EF4-FFF2-40B4-BE49-F238E27FC236}">
              <a16:creationId xmlns:a16="http://schemas.microsoft.com/office/drawing/2014/main" id="{9448440A-70A6-8A76-4EFD-538B98639B6A}"/>
            </a:ext>
          </a:extLst>
        </xdr:cNvPr>
        <xdr:cNvCxnSpPr>
          <a:stCxn id="350" idx="3"/>
          <a:endCxn id="368" idx="2"/>
        </xdr:cNvCxnSpPr>
      </xdr:nvCxnSpPr>
      <xdr:spPr>
        <a:xfrm>
          <a:off x="5096618" y="10776378"/>
          <a:ext cx="2131175" cy="495042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878059</xdr:colOff>
      <xdr:row>73</xdr:row>
      <xdr:rowOff>19322</xdr:rowOff>
    </xdr:from>
    <xdr:ext cx="1976823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9A3B1069-CE30-8026-CB29-8C34D9D4D0C7}"/>
            </a:ext>
          </a:extLst>
        </xdr:cNvPr>
        <xdr:cNvSpPr txBox="1"/>
      </xdr:nvSpPr>
      <xdr:spPr>
        <a:xfrm>
          <a:off x="6324118" y="12020822"/>
          <a:ext cx="197682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FM_SNP_STMT_COL_CTA (1,2)</a:t>
          </a:r>
        </a:p>
      </xdr:txBody>
    </xdr:sp>
    <xdr:clientData/>
  </xdr:oneCellAnchor>
  <xdr:twoCellAnchor>
    <xdr:from>
      <xdr:col>12</xdr:col>
      <xdr:colOff>51118</xdr:colOff>
      <xdr:row>69</xdr:row>
      <xdr:rowOff>121920</xdr:rowOff>
    </xdr:from>
    <xdr:to>
      <xdr:col>12</xdr:col>
      <xdr:colOff>52779</xdr:colOff>
      <xdr:row>73</xdr:row>
      <xdr:rowOff>19322</xdr:rowOff>
    </xdr:to>
    <xdr:cxnSp macro="">
      <xdr:nvCxnSpPr>
        <xdr:cNvPr id="388" name="Straight Arrow Connector 387">
          <a:extLst>
            <a:ext uri="{FF2B5EF4-FFF2-40B4-BE49-F238E27FC236}">
              <a16:creationId xmlns:a16="http://schemas.microsoft.com/office/drawing/2014/main" id="{0B263E41-1491-59F4-41AF-81D7B72939F5}"/>
            </a:ext>
          </a:extLst>
        </xdr:cNvPr>
        <xdr:cNvCxnSpPr>
          <a:cxnSpLocks/>
          <a:stCxn id="368" idx="4"/>
          <a:endCxn id="387" idx="0"/>
        </xdr:cNvCxnSpPr>
      </xdr:nvCxnSpPr>
      <xdr:spPr>
        <a:xfrm flipH="1">
          <a:off x="7312530" y="11361420"/>
          <a:ext cx="1661" cy="65940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332176</xdr:colOff>
      <xdr:row>60</xdr:row>
      <xdr:rowOff>178599</xdr:rowOff>
    </xdr:from>
    <xdr:ext cx="1262205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2C769E78-9AAE-8D80-E462-CA55D0F66026}"/>
            </a:ext>
          </a:extLst>
        </xdr:cNvPr>
        <xdr:cNvSpPr txBox="1"/>
      </xdr:nvSpPr>
      <xdr:spPr>
        <a:xfrm>
          <a:off x="7593588" y="9703599"/>
          <a:ext cx="1262205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Adiciona Identidad</a:t>
          </a:r>
        </a:p>
      </xdr:txBody>
    </xdr:sp>
    <xdr:clientData/>
  </xdr:oneCellAnchor>
  <xdr:oneCellAnchor>
    <xdr:from>
      <xdr:col>12</xdr:col>
      <xdr:colOff>276147</xdr:colOff>
      <xdr:row>68</xdr:row>
      <xdr:rowOff>88952</xdr:rowOff>
    </xdr:from>
    <xdr:ext cx="1262590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3ECBAB11-0374-E0E3-EC2D-EE15CBC38A09}"/>
            </a:ext>
          </a:extLst>
        </xdr:cNvPr>
        <xdr:cNvSpPr txBox="1"/>
      </xdr:nvSpPr>
      <xdr:spPr>
        <a:xfrm>
          <a:off x="7537559" y="11137952"/>
          <a:ext cx="1262590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Adiciona Garantías</a:t>
          </a:r>
        </a:p>
      </xdr:txBody>
    </xdr:sp>
    <xdr:clientData/>
  </xdr:oneCellAnchor>
  <xdr:oneCellAnchor>
    <xdr:from>
      <xdr:col>11</xdr:col>
      <xdr:colOff>1034941</xdr:colOff>
      <xdr:row>77</xdr:row>
      <xdr:rowOff>75351</xdr:rowOff>
    </xdr:from>
    <xdr:ext cx="1661096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43152AC3-A7B6-B8AE-0FF7-19A472A5FF99}"/>
            </a:ext>
          </a:extLst>
        </xdr:cNvPr>
        <xdr:cNvSpPr txBox="1"/>
      </xdr:nvSpPr>
      <xdr:spPr>
        <a:xfrm>
          <a:off x="6481000" y="12838851"/>
          <a:ext cx="1661096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FM_SNP_STMT_COL_CTE</a:t>
          </a:r>
        </a:p>
      </xdr:txBody>
    </xdr:sp>
    <xdr:clientData/>
  </xdr:oneCellAnchor>
  <xdr:twoCellAnchor>
    <xdr:from>
      <xdr:col>12</xdr:col>
      <xdr:colOff>50136</xdr:colOff>
      <xdr:row>74</xdr:row>
      <xdr:rowOff>93382</xdr:rowOff>
    </xdr:from>
    <xdr:to>
      <xdr:col>12</xdr:col>
      <xdr:colOff>51118</xdr:colOff>
      <xdr:row>77</xdr:row>
      <xdr:rowOff>75351</xdr:rowOff>
    </xdr:to>
    <xdr:cxnSp macro="">
      <xdr:nvCxnSpPr>
        <xdr:cNvPr id="398" name="Straight Arrow Connector 397">
          <a:extLst>
            <a:ext uri="{FF2B5EF4-FFF2-40B4-BE49-F238E27FC236}">
              <a16:creationId xmlns:a16="http://schemas.microsoft.com/office/drawing/2014/main" id="{9996F22C-BE00-5713-D23A-BE8D6041E909}"/>
            </a:ext>
          </a:extLst>
        </xdr:cNvPr>
        <xdr:cNvCxnSpPr>
          <a:cxnSpLocks/>
          <a:stCxn id="387" idx="2"/>
          <a:endCxn id="397" idx="0"/>
        </xdr:cNvCxnSpPr>
      </xdr:nvCxnSpPr>
      <xdr:spPr>
        <a:xfrm flipH="1">
          <a:off x="7311548" y="12285382"/>
          <a:ext cx="982" cy="55346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298559</xdr:colOff>
      <xdr:row>75</xdr:row>
      <xdr:rowOff>10511</xdr:rowOff>
    </xdr:from>
    <xdr:ext cx="1580048" cy="264560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2DA6DCC3-41A0-765A-B82D-62B8611D2FF0}"/>
            </a:ext>
          </a:extLst>
        </xdr:cNvPr>
        <xdr:cNvSpPr txBox="1"/>
      </xdr:nvSpPr>
      <xdr:spPr>
        <a:xfrm>
          <a:off x="7559971" y="12393011"/>
          <a:ext cx="1580048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Agrupa a nivel identidad</a:t>
          </a:r>
        </a:p>
      </xdr:txBody>
    </xdr:sp>
    <xdr:clientData/>
  </xdr:oneCellAnchor>
  <xdr:oneCellAnchor>
    <xdr:from>
      <xdr:col>11</xdr:col>
      <xdr:colOff>866852</xdr:colOff>
      <xdr:row>81</xdr:row>
      <xdr:rowOff>176204</xdr:rowOff>
    </xdr:from>
    <xdr:ext cx="1993303" cy="264560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82B6DF2C-81C8-684F-6F69-679660A36CA0}"/>
            </a:ext>
          </a:extLst>
        </xdr:cNvPr>
        <xdr:cNvSpPr txBox="1"/>
      </xdr:nvSpPr>
      <xdr:spPr>
        <a:xfrm>
          <a:off x="6312911" y="13701704"/>
          <a:ext cx="1993303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FM_SNP_MET_STMT_COL_CTE</a:t>
          </a:r>
        </a:p>
      </xdr:txBody>
    </xdr:sp>
    <xdr:clientData/>
  </xdr:oneCellAnchor>
  <xdr:twoCellAnchor>
    <xdr:from>
      <xdr:col>12</xdr:col>
      <xdr:colOff>48151</xdr:colOff>
      <xdr:row>78</xdr:row>
      <xdr:rowOff>149411</xdr:rowOff>
    </xdr:from>
    <xdr:to>
      <xdr:col>12</xdr:col>
      <xdr:colOff>50136</xdr:colOff>
      <xdr:row>81</xdr:row>
      <xdr:rowOff>176204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id="{5AA5CADF-017B-09B7-1720-CFB3B3CC5824}"/>
            </a:ext>
          </a:extLst>
        </xdr:cNvPr>
        <xdr:cNvCxnSpPr>
          <a:cxnSpLocks/>
          <a:stCxn id="397" idx="2"/>
          <a:endCxn id="405" idx="0"/>
        </xdr:cNvCxnSpPr>
      </xdr:nvCxnSpPr>
      <xdr:spPr>
        <a:xfrm flipH="1">
          <a:off x="7309563" y="13103411"/>
          <a:ext cx="1985" cy="59829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309765</xdr:colOff>
      <xdr:row>79</xdr:row>
      <xdr:rowOff>122570</xdr:rowOff>
    </xdr:from>
    <xdr:ext cx="1119474" cy="264560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CA587737-E9AF-B139-CFF7-5C43518A622A}"/>
            </a:ext>
          </a:extLst>
        </xdr:cNvPr>
        <xdr:cNvSpPr txBox="1"/>
      </xdr:nvSpPr>
      <xdr:spPr>
        <a:xfrm>
          <a:off x="7571177" y="13267070"/>
          <a:ext cx="1119474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Calcula métricas</a:t>
          </a:r>
        </a:p>
      </xdr:txBody>
    </xdr:sp>
    <xdr:clientData/>
  </xdr:oneCellAnchor>
  <xdr:oneCellAnchor>
    <xdr:from>
      <xdr:col>18</xdr:col>
      <xdr:colOff>26412</xdr:colOff>
      <xdr:row>57</xdr:row>
      <xdr:rowOff>52950</xdr:rowOff>
    </xdr:from>
    <xdr:ext cx="1606658" cy="264560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E92A85B3-C934-3435-99F6-BC406BD7AB87}"/>
            </a:ext>
          </a:extLst>
        </xdr:cNvPr>
        <xdr:cNvSpPr txBox="1"/>
      </xdr:nvSpPr>
      <xdr:spPr>
        <a:xfrm>
          <a:off x="10918530" y="9006450"/>
          <a:ext cx="1606658" cy="26456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EX_ABT_B_PD_TDC_CTE</a:t>
          </a:r>
        </a:p>
      </xdr:txBody>
    </xdr:sp>
    <xdr:clientData/>
  </xdr:oneCellAnchor>
  <xdr:twoCellAnchor>
    <xdr:from>
      <xdr:col>19</xdr:col>
      <xdr:colOff>217421</xdr:colOff>
      <xdr:row>35</xdr:row>
      <xdr:rowOff>42114</xdr:rowOff>
    </xdr:from>
    <xdr:to>
      <xdr:col>23</xdr:col>
      <xdr:colOff>610484</xdr:colOff>
      <xdr:row>57</xdr:row>
      <xdr:rowOff>52949</xdr:rowOff>
    </xdr:to>
    <xdr:cxnSp macro="">
      <xdr:nvCxnSpPr>
        <xdr:cNvPr id="416" name="Connector: Elbow 415">
          <a:extLst>
            <a:ext uri="{FF2B5EF4-FFF2-40B4-BE49-F238E27FC236}">
              <a16:creationId xmlns:a16="http://schemas.microsoft.com/office/drawing/2014/main" id="{9FE4D391-C727-D365-66FD-268C39DDAE71}"/>
            </a:ext>
          </a:extLst>
        </xdr:cNvPr>
        <xdr:cNvCxnSpPr>
          <a:stCxn id="419" idx="1"/>
          <a:endCxn id="413" idx="0"/>
        </xdr:cNvCxnSpPr>
      </xdr:nvCxnSpPr>
      <xdr:spPr>
        <a:xfrm rot="10800000" flipV="1">
          <a:off x="11837921" y="6328614"/>
          <a:ext cx="2842349" cy="4201835"/>
        </a:xfrm>
        <a:prstGeom prst="bentConnector2">
          <a:avLst/>
        </a:prstGeom>
        <a:ln>
          <a:prstDash val="dash"/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610483</xdr:colOff>
      <xdr:row>34</xdr:row>
      <xdr:rowOff>100335</xdr:rowOff>
    </xdr:from>
    <xdr:ext cx="2027478" cy="264560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558A6581-F57F-9EE8-EA8F-FA3F37CBA2DB}"/>
            </a:ext>
          </a:extLst>
        </xdr:cNvPr>
        <xdr:cNvSpPr txBox="1"/>
      </xdr:nvSpPr>
      <xdr:spPr>
        <a:xfrm>
          <a:off x="14680269" y="6196335"/>
          <a:ext cx="202747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(1,2)</a:t>
          </a:r>
        </a:p>
      </xdr:txBody>
    </xdr:sp>
    <xdr:clientData/>
  </xdr:oneCellAnchor>
  <xdr:twoCellAnchor>
    <xdr:from>
      <xdr:col>25</xdr:col>
      <xdr:colOff>398721</xdr:colOff>
      <xdr:row>31</xdr:row>
      <xdr:rowOff>142382</xdr:rowOff>
    </xdr:from>
    <xdr:to>
      <xdr:col>25</xdr:col>
      <xdr:colOff>399579</xdr:colOff>
      <xdr:row>34</xdr:row>
      <xdr:rowOff>100335</xdr:rowOff>
    </xdr:to>
    <xdr:cxnSp macro="">
      <xdr:nvCxnSpPr>
        <xdr:cNvPr id="420" name="Straight Arrow Connector 419">
          <a:extLst>
            <a:ext uri="{FF2B5EF4-FFF2-40B4-BE49-F238E27FC236}">
              <a16:creationId xmlns:a16="http://schemas.microsoft.com/office/drawing/2014/main" id="{EB0B1A6F-4FBA-EF73-9F0F-C17F25468BCF}"/>
            </a:ext>
          </a:extLst>
        </xdr:cNvPr>
        <xdr:cNvCxnSpPr>
          <a:stCxn id="40" idx="4"/>
          <a:endCxn id="419" idx="0"/>
        </xdr:cNvCxnSpPr>
      </xdr:nvCxnSpPr>
      <xdr:spPr>
        <a:xfrm>
          <a:off x="15693150" y="5666882"/>
          <a:ext cx="858" cy="52945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452236</xdr:colOff>
      <xdr:row>85</xdr:row>
      <xdr:rowOff>64156</xdr:rowOff>
    </xdr:from>
    <xdr:ext cx="1951753" cy="264560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7DACC9A-5310-31B5-31DC-792F1C49F880}"/>
            </a:ext>
          </a:extLst>
        </xdr:cNvPr>
        <xdr:cNvSpPr txBox="1"/>
      </xdr:nvSpPr>
      <xdr:spPr>
        <a:xfrm>
          <a:off x="10739236" y="14351656"/>
          <a:ext cx="1951753" cy="26456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EX_SNP_MET_STMT_COL_CTE</a:t>
          </a:r>
        </a:p>
      </xdr:txBody>
    </xdr:sp>
    <xdr:clientData/>
  </xdr:oneCellAnchor>
  <xdr:twoCellAnchor>
    <xdr:from>
      <xdr:col>19</xdr:col>
      <xdr:colOff>134471</xdr:colOff>
      <xdr:row>82</xdr:row>
      <xdr:rowOff>33617</xdr:rowOff>
    </xdr:from>
    <xdr:to>
      <xdr:col>19</xdr:col>
      <xdr:colOff>307266</xdr:colOff>
      <xdr:row>83</xdr:row>
      <xdr:rowOff>23117</xdr:rowOff>
    </xdr:to>
    <xdr:sp macro="" textlink="">
      <xdr:nvSpPr>
        <xdr:cNvPr id="430" name="Oval 429">
          <a:extLst>
            <a:ext uri="{FF2B5EF4-FFF2-40B4-BE49-F238E27FC236}">
              <a16:creationId xmlns:a16="http://schemas.microsoft.com/office/drawing/2014/main" id="{A933063A-0A0F-43E3-8D3F-785EDFD73C83}"/>
            </a:ext>
          </a:extLst>
        </xdr:cNvPr>
        <xdr:cNvSpPr/>
      </xdr:nvSpPr>
      <xdr:spPr>
        <a:xfrm>
          <a:off x="11631706" y="13749617"/>
          <a:ext cx="172795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220869</xdr:colOff>
      <xdr:row>58</xdr:row>
      <xdr:rowOff>127010</xdr:rowOff>
    </xdr:from>
    <xdr:to>
      <xdr:col>19</xdr:col>
      <xdr:colOff>224624</xdr:colOff>
      <xdr:row>82</xdr:row>
      <xdr:rowOff>33617</xdr:rowOff>
    </xdr:to>
    <xdr:cxnSp macro="">
      <xdr:nvCxnSpPr>
        <xdr:cNvPr id="431" name="Straight Arrow Connector 430">
          <a:extLst>
            <a:ext uri="{FF2B5EF4-FFF2-40B4-BE49-F238E27FC236}">
              <a16:creationId xmlns:a16="http://schemas.microsoft.com/office/drawing/2014/main" id="{6BF92F34-2BAB-2B6E-FE42-C9B88A2B633A}"/>
            </a:ext>
          </a:extLst>
        </xdr:cNvPr>
        <xdr:cNvCxnSpPr>
          <a:cxnSpLocks/>
          <a:stCxn id="413" idx="2"/>
          <a:endCxn id="430" idx="0"/>
        </xdr:cNvCxnSpPr>
      </xdr:nvCxnSpPr>
      <xdr:spPr>
        <a:xfrm flipH="1">
          <a:off x="11718104" y="9271010"/>
          <a:ext cx="3755" cy="447860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439685</xdr:colOff>
      <xdr:row>82</xdr:row>
      <xdr:rowOff>117984</xdr:rowOff>
    </xdr:from>
    <xdr:to>
      <xdr:col>19</xdr:col>
      <xdr:colOff>134471</xdr:colOff>
      <xdr:row>82</xdr:row>
      <xdr:rowOff>123617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52D6F91A-A0C8-96C0-378A-8472242B777C}"/>
            </a:ext>
          </a:extLst>
        </xdr:cNvPr>
        <xdr:cNvCxnSpPr>
          <a:cxnSpLocks/>
          <a:stCxn id="405" idx="3"/>
          <a:endCxn id="430" idx="2"/>
        </xdr:cNvCxnSpPr>
      </xdr:nvCxnSpPr>
      <xdr:spPr>
        <a:xfrm>
          <a:off x="8306214" y="13833984"/>
          <a:ext cx="3325492" cy="563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332177</xdr:colOff>
      <xdr:row>52</xdr:row>
      <xdr:rowOff>10511</xdr:rowOff>
    </xdr:from>
    <xdr:ext cx="1315088" cy="609013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37B2ADB8-D000-3DCB-26DE-C7876D9D0D70}"/>
            </a:ext>
          </a:extLst>
        </xdr:cNvPr>
        <xdr:cNvSpPr txBox="1"/>
      </xdr:nvSpPr>
      <xdr:spPr>
        <a:xfrm>
          <a:off x="11829412" y="8011511"/>
          <a:ext cx="1315088" cy="609013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Crea universo de extracción a nivel identidad</a:t>
          </a:r>
        </a:p>
      </xdr:txBody>
    </xdr:sp>
    <xdr:clientData/>
  </xdr:oneCellAnchor>
  <xdr:twoCellAnchor>
    <xdr:from>
      <xdr:col>19</xdr:col>
      <xdr:colOff>217878</xdr:colOff>
      <xdr:row>83</xdr:row>
      <xdr:rowOff>23117</xdr:rowOff>
    </xdr:from>
    <xdr:to>
      <xdr:col>19</xdr:col>
      <xdr:colOff>220869</xdr:colOff>
      <xdr:row>85</xdr:row>
      <xdr:rowOff>64156</xdr:rowOff>
    </xdr:to>
    <xdr:cxnSp macro="">
      <xdr:nvCxnSpPr>
        <xdr:cNvPr id="439" name="Straight Arrow Connector 438">
          <a:extLst>
            <a:ext uri="{FF2B5EF4-FFF2-40B4-BE49-F238E27FC236}">
              <a16:creationId xmlns:a16="http://schemas.microsoft.com/office/drawing/2014/main" id="{B4C64A2B-8179-8BF0-988C-98E05236DDEC}"/>
            </a:ext>
          </a:extLst>
        </xdr:cNvPr>
        <xdr:cNvCxnSpPr>
          <a:cxnSpLocks/>
          <a:stCxn id="430" idx="4"/>
          <a:endCxn id="429" idx="0"/>
        </xdr:cNvCxnSpPr>
      </xdr:nvCxnSpPr>
      <xdr:spPr>
        <a:xfrm flipH="1">
          <a:off x="11715113" y="13929617"/>
          <a:ext cx="2991" cy="42203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410618</xdr:colOff>
      <xdr:row>81</xdr:row>
      <xdr:rowOff>100158</xdr:rowOff>
    </xdr:from>
    <xdr:ext cx="1102176" cy="436786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F19E7EB9-5A44-C44A-1EAA-3CCEB46075BF}"/>
            </a:ext>
          </a:extLst>
        </xdr:cNvPr>
        <xdr:cNvSpPr txBox="1"/>
      </xdr:nvSpPr>
      <xdr:spPr>
        <a:xfrm>
          <a:off x="11907853" y="13625658"/>
          <a:ext cx="1102176" cy="436786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Extrae universo objetivo</a:t>
          </a:r>
        </a:p>
      </xdr:txBody>
    </xdr:sp>
    <xdr:clientData/>
  </xdr:oneCellAnchor>
  <xdr:oneCellAnchor>
    <xdr:from>
      <xdr:col>17</xdr:col>
      <xdr:colOff>554698</xdr:colOff>
      <xdr:row>91</xdr:row>
      <xdr:rowOff>106580</xdr:rowOff>
    </xdr:from>
    <xdr:ext cx="1731371" cy="264560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D21D6AC3-EA73-E05B-75D0-C89D615CEA41}"/>
            </a:ext>
          </a:extLst>
        </xdr:cNvPr>
        <xdr:cNvSpPr txBox="1"/>
      </xdr:nvSpPr>
      <xdr:spPr>
        <a:xfrm>
          <a:off x="10877417" y="17061080"/>
          <a:ext cx="1731371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>
              <a:solidFill>
                <a:srgbClr val="C00000"/>
              </a:solidFill>
            </a:rPr>
            <a:t>MDL_COL_B_PD_TDC_FNL</a:t>
          </a:r>
        </a:p>
      </xdr:txBody>
    </xdr:sp>
    <xdr:clientData/>
  </xdr:oneCellAnchor>
  <xdr:twoCellAnchor>
    <xdr:from>
      <xdr:col>19</xdr:col>
      <xdr:colOff>205947</xdr:colOff>
      <xdr:row>86</xdr:row>
      <xdr:rowOff>138216</xdr:rowOff>
    </xdr:from>
    <xdr:to>
      <xdr:col>19</xdr:col>
      <xdr:colOff>213676</xdr:colOff>
      <xdr:row>91</xdr:row>
      <xdr:rowOff>106580</xdr:rowOff>
    </xdr:to>
    <xdr:cxnSp macro="">
      <xdr:nvCxnSpPr>
        <xdr:cNvPr id="447" name="Straight Arrow Connector 446">
          <a:extLst>
            <a:ext uri="{FF2B5EF4-FFF2-40B4-BE49-F238E27FC236}">
              <a16:creationId xmlns:a16="http://schemas.microsoft.com/office/drawing/2014/main" id="{06770145-4A2A-F005-67B8-CE2956F7E3CF}"/>
            </a:ext>
          </a:extLst>
        </xdr:cNvPr>
        <xdr:cNvCxnSpPr>
          <a:cxnSpLocks/>
          <a:stCxn id="429" idx="2"/>
          <a:endCxn id="446" idx="0"/>
        </xdr:cNvCxnSpPr>
      </xdr:nvCxnSpPr>
      <xdr:spPr>
        <a:xfrm flipH="1">
          <a:off x="11743103" y="16140216"/>
          <a:ext cx="7729" cy="92086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410618</xdr:colOff>
      <xdr:row>87</xdr:row>
      <xdr:rowOff>66541</xdr:rowOff>
    </xdr:from>
    <xdr:ext cx="1292676" cy="436786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5A503944-876B-D51D-2799-7DD4F8BD310D}"/>
            </a:ext>
          </a:extLst>
        </xdr:cNvPr>
        <xdr:cNvSpPr txBox="1"/>
      </xdr:nvSpPr>
      <xdr:spPr>
        <a:xfrm>
          <a:off x="11907853" y="14735041"/>
          <a:ext cx="1292676" cy="436786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Genera tabla de variables</a:t>
          </a:r>
          <a:r>
            <a:rPr lang="en-US" sz="1100" baseline="0"/>
            <a:t> para ABT</a:t>
          </a:r>
          <a:endParaRPr lang="en-US" sz="1100"/>
        </a:p>
      </xdr:txBody>
    </xdr:sp>
    <xdr:clientData/>
  </xdr:oneCellAnchor>
  <xdr:oneCellAnchor>
    <xdr:from>
      <xdr:col>23</xdr:col>
      <xdr:colOff>525874</xdr:colOff>
      <xdr:row>95</xdr:row>
      <xdr:rowOff>57209</xdr:rowOff>
    </xdr:from>
    <xdr:ext cx="2351028" cy="264560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D0FFDBDC-0E34-A617-3C83-622687A428D8}"/>
            </a:ext>
          </a:extLst>
        </xdr:cNvPr>
        <xdr:cNvSpPr txBox="1"/>
      </xdr:nvSpPr>
      <xdr:spPr>
        <a:xfrm>
          <a:off x="14595660" y="17773709"/>
          <a:ext cx="235102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(1,2,3,4,5)</a:t>
          </a:r>
        </a:p>
      </xdr:txBody>
    </xdr:sp>
    <xdr:clientData/>
  </xdr:oneCellAnchor>
  <xdr:twoCellAnchor>
    <xdr:from>
      <xdr:col>25</xdr:col>
      <xdr:colOff>381000</xdr:colOff>
      <xdr:row>91</xdr:row>
      <xdr:rowOff>145676</xdr:rowOff>
    </xdr:from>
    <xdr:to>
      <xdr:col>25</xdr:col>
      <xdr:colOff>553795</xdr:colOff>
      <xdr:row>92</xdr:row>
      <xdr:rowOff>135176</xdr:rowOff>
    </xdr:to>
    <xdr:sp macro="" textlink="">
      <xdr:nvSpPr>
        <xdr:cNvPr id="455" name="Oval 454">
          <a:extLst>
            <a:ext uri="{FF2B5EF4-FFF2-40B4-BE49-F238E27FC236}">
              <a16:creationId xmlns:a16="http://schemas.microsoft.com/office/drawing/2014/main" id="{A86D4811-5464-489A-A4A8-8D2DE7E2B8AF}"/>
            </a:ext>
          </a:extLst>
        </xdr:cNvPr>
        <xdr:cNvSpPr/>
      </xdr:nvSpPr>
      <xdr:spPr>
        <a:xfrm>
          <a:off x="15621000" y="17100176"/>
          <a:ext cx="172795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467398</xdr:colOff>
      <xdr:row>92</xdr:row>
      <xdr:rowOff>135176</xdr:rowOff>
    </xdr:from>
    <xdr:to>
      <xdr:col>25</xdr:col>
      <xdr:colOff>476745</xdr:colOff>
      <xdr:row>95</xdr:row>
      <xdr:rowOff>57209</xdr:rowOff>
    </xdr:to>
    <xdr:cxnSp macro="">
      <xdr:nvCxnSpPr>
        <xdr:cNvPr id="456" name="Straight Arrow Connector 455">
          <a:extLst>
            <a:ext uri="{FF2B5EF4-FFF2-40B4-BE49-F238E27FC236}">
              <a16:creationId xmlns:a16="http://schemas.microsoft.com/office/drawing/2014/main" id="{FFA3A1E3-401A-4A64-BA10-4A35A7D60BCD}"/>
            </a:ext>
          </a:extLst>
        </xdr:cNvPr>
        <xdr:cNvCxnSpPr>
          <a:stCxn id="455" idx="4"/>
          <a:endCxn id="454" idx="0"/>
        </xdr:cNvCxnSpPr>
      </xdr:nvCxnSpPr>
      <xdr:spPr>
        <a:xfrm>
          <a:off x="15761827" y="17280176"/>
          <a:ext cx="9347" cy="49353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464413</xdr:colOff>
      <xdr:row>92</xdr:row>
      <xdr:rowOff>45176</xdr:rowOff>
    </xdr:from>
    <xdr:to>
      <xdr:col>25</xdr:col>
      <xdr:colOff>381000</xdr:colOff>
      <xdr:row>92</xdr:row>
      <xdr:rowOff>48360</xdr:rowOff>
    </xdr:to>
    <xdr:cxnSp macro="">
      <xdr:nvCxnSpPr>
        <xdr:cNvPr id="460" name="Straight Arrow Connector 459">
          <a:extLst>
            <a:ext uri="{FF2B5EF4-FFF2-40B4-BE49-F238E27FC236}">
              <a16:creationId xmlns:a16="http://schemas.microsoft.com/office/drawing/2014/main" id="{66B83211-17AF-5308-2A30-25A1182C4F68}"/>
            </a:ext>
          </a:extLst>
        </xdr:cNvPr>
        <xdr:cNvCxnSpPr>
          <a:cxnSpLocks/>
          <a:stCxn id="446" idx="3"/>
          <a:endCxn id="455" idx="2"/>
        </xdr:cNvCxnSpPr>
      </xdr:nvCxnSpPr>
      <xdr:spPr>
        <a:xfrm flipV="1">
          <a:off x="12608788" y="17190176"/>
          <a:ext cx="2952681" cy="318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411617</xdr:colOff>
      <xdr:row>51</xdr:row>
      <xdr:rowOff>95251</xdr:rowOff>
    </xdr:from>
    <xdr:to>
      <xdr:col>25</xdr:col>
      <xdr:colOff>467398</xdr:colOff>
      <xdr:row>91</xdr:row>
      <xdr:rowOff>145676</xdr:rowOff>
    </xdr:to>
    <xdr:cxnSp macro="">
      <xdr:nvCxnSpPr>
        <xdr:cNvPr id="463" name="Straight Arrow Connector 462">
          <a:extLst>
            <a:ext uri="{FF2B5EF4-FFF2-40B4-BE49-F238E27FC236}">
              <a16:creationId xmlns:a16="http://schemas.microsoft.com/office/drawing/2014/main" id="{7AB230F6-452E-5712-1BD4-E34226214D73}"/>
            </a:ext>
          </a:extLst>
        </xdr:cNvPr>
        <xdr:cNvCxnSpPr>
          <a:cxnSpLocks/>
          <a:stCxn id="198" idx="2"/>
          <a:endCxn id="455" idx="0"/>
        </xdr:cNvCxnSpPr>
      </xdr:nvCxnSpPr>
      <xdr:spPr>
        <a:xfrm>
          <a:off x="15706046" y="9429751"/>
          <a:ext cx="55781" cy="7670425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36340</xdr:colOff>
      <xdr:row>91</xdr:row>
      <xdr:rowOff>122571</xdr:rowOff>
    </xdr:from>
    <xdr:ext cx="2077089" cy="264560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E44AD409-723F-7295-AF7F-F456BDB146D0}"/>
            </a:ext>
          </a:extLst>
        </xdr:cNvPr>
        <xdr:cNvSpPr txBox="1"/>
      </xdr:nvSpPr>
      <xdr:spPr>
        <a:xfrm>
          <a:off x="15885940" y="17077071"/>
          <a:ext cx="2077089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Variables</a:t>
          </a:r>
          <a:r>
            <a:rPr lang="en-US" sz="1100" baseline="0"/>
            <a:t> Colocaciones</a:t>
          </a:r>
          <a:endParaRPr lang="en-US" sz="1100"/>
        </a:p>
      </xdr:txBody>
    </xdr:sp>
    <xdr:clientData/>
  </xdr:oneCellAnchor>
  <xdr:oneCellAnchor>
    <xdr:from>
      <xdr:col>20</xdr:col>
      <xdr:colOff>71236</xdr:colOff>
      <xdr:row>98</xdr:row>
      <xdr:rowOff>165002</xdr:rowOff>
    </xdr:from>
    <xdr:ext cx="2318070" cy="264560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707A94A-633B-2AEA-72D1-71F302B9BE0E}"/>
            </a:ext>
          </a:extLst>
        </xdr:cNvPr>
        <xdr:cNvSpPr txBox="1"/>
      </xdr:nvSpPr>
      <xdr:spPr>
        <a:xfrm>
          <a:off x="12173589" y="16929002"/>
          <a:ext cx="2318070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FM_DIM_ATRIBUTOS_TARJETA_TDC</a:t>
          </a:r>
        </a:p>
      </xdr:txBody>
    </xdr:sp>
    <xdr:clientData/>
  </xdr:oneCellAnchor>
  <xdr:oneCellAnchor>
    <xdr:from>
      <xdr:col>17</xdr:col>
      <xdr:colOff>346580</xdr:colOff>
      <xdr:row>98</xdr:row>
      <xdr:rowOff>162835</xdr:rowOff>
    </xdr:from>
    <xdr:ext cx="854786" cy="264560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19A395F1-C75C-0B2D-9239-7879469A8816}"/>
            </a:ext>
          </a:extLst>
        </xdr:cNvPr>
        <xdr:cNvSpPr txBox="1"/>
      </xdr:nvSpPr>
      <xdr:spPr>
        <a:xfrm>
          <a:off x="10633580" y="16926835"/>
          <a:ext cx="854786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TCDATTARJ</a:t>
          </a:r>
        </a:p>
      </xdr:txBody>
    </xdr:sp>
    <xdr:clientData/>
  </xdr:oneCellAnchor>
  <xdr:twoCellAnchor>
    <xdr:from>
      <xdr:col>18</xdr:col>
      <xdr:colOff>596248</xdr:colOff>
      <xdr:row>99</xdr:row>
      <xdr:rowOff>104615</xdr:rowOff>
    </xdr:from>
    <xdr:to>
      <xdr:col>20</xdr:col>
      <xdr:colOff>71236</xdr:colOff>
      <xdr:row>99</xdr:row>
      <xdr:rowOff>106782</xdr:rowOff>
    </xdr:to>
    <xdr:cxnSp macro="">
      <xdr:nvCxnSpPr>
        <xdr:cNvPr id="472" name="Straight Arrow Connector 471">
          <a:extLst>
            <a:ext uri="{FF2B5EF4-FFF2-40B4-BE49-F238E27FC236}">
              <a16:creationId xmlns:a16="http://schemas.microsoft.com/office/drawing/2014/main" id="{EDAE194E-E73D-8943-F26B-54931BAC75F4}"/>
            </a:ext>
          </a:extLst>
        </xdr:cNvPr>
        <xdr:cNvCxnSpPr>
          <a:cxnSpLocks/>
          <a:stCxn id="471" idx="3"/>
          <a:endCxn id="469" idx="1"/>
        </xdr:cNvCxnSpPr>
      </xdr:nvCxnSpPr>
      <xdr:spPr>
        <a:xfrm>
          <a:off x="11488366" y="17059115"/>
          <a:ext cx="685223" cy="216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83245</xdr:colOff>
      <xdr:row>105</xdr:row>
      <xdr:rowOff>114226</xdr:rowOff>
    </xdr:from>
    <xdr:ext cx="2318070" cy="264560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A6750070-2222-4826-B9AB-528436B6F70B}"/>
            </a:ext>
          </a:extLst>
        </xdr:cNvPr>
        <xdr:cNvSpPr txBox="1"/>
      </xdr:nvSpPr>
      <xdr:spPr>
        <a:xfrm>
          <a:off x="12185598" y="18211726"/>
          <a:ext cx="2318070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FM_DIM_ATRIBUTOS_CUENTA_TDC</a:t>
          </a:r>
        </a:p>
      </xdr:txBody>
    </xdr:sp>
    <xdr:clientData/>
  </xdr:oneCellAnchor>
  <xdr:oneCellAnchor>
    <xdr:from>
      <xdr:col>17</xdr:col>
      <xdr:colOff>358589</xdr:colOff>
      <xdr:row>105</xdr:row>
      <xdr:rowOff>112059</xdr:rowOff>
    </xdr:from>
    <xdr:ext cx="918072" cy="264560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BA862B39-EF01-4C57-82F3-920700480F59}"/>
            </a:ext>
          </a:extLst>
        </xdr:cNvPr>
        <xdr:cNvSpPr txBox="1"/>
      </xdr:nvSpPr>
      <xdr:spPr>
        <a:xfrm>
          <a:off x="10645589" y="18209559"/>
          <a:ext cx="918072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TCMAESTRO</a:t>
          </a:r>
        </a:p>
      </xdr:txBody>
    </xdr:sp>
    <xdr:clientData/>
  </xdr:oneCellAnchor>
  <xdr:twoCellAnchor>
    <xdr:from>
      <xdr:col>19</xdr:col>
      <xdr:colOff>66426</xdr:colOff>
      <xdr:row>106</xdr:row>
      <xdr:rowOff>53839</xdr:rowOff>
    </xdr:from>
    <xdr:to>
      <xdr:col>20</xdr:col>
      <xdr:colOff>83245</xdr:colOff>
      <xdr:row>106</xdr:row>
      <xdr:rowOff>56006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01045C85-0411-49DB-9ECE-CBA98E859134}"/>
            </a:ext>
          </a:extLst>
        </xdr:cNvPr>
        <xdr:cNvCxnSpPr>
          <a:cxnSpLocks/>
          <a:stCxn id="477" idx="3"/>
          <a:endCxn id="476" idx="1"/>
        </xdr:cNvCxnSpPr>
      </xdr:nvCxnSpPr>
      <xdr:spPr>
        <a:xfrm>
          <a:off x="11563661" y="18341839"/>
          <a:ext cx="621937" cy="216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405813</xdr:colOff>
      <xdr:row>99</xdr:row>
      <xdr:rowOff>11206</xdr:rowOff>
    </xdr:from>
    <xdr:to>
      <xdr:col>25</xdr:col>
      <xdr:colOff>578608</xdr:colOff>
      <xdr:row>100</xdr:row>
      <xdr:rowOff>706</xdr:rowOff>
    </xdr:to>
    <xdr:sp macro="" textlink="">
      <xdr:nvSpPr>
        <xdr:cNvPr id="479" name="Oval 478">
          <a:extLst>
            <a:ext uri="{FF2B5EF4-FFF2-40B4-BE49-F238E27FC236}">
              <a16:creationId xmlns:a16="http://schemas.microsoft.com/office/drawing/2014/main" id="{36BFB312-09BC-4F4B-AE7E-3F704DE35215}"/>
            </a:ext>
          </a:extLst>
        </xdr:cNvPr>
        <xdr:cNvSpPr/>
      </xdr:nvSpPr>
      <xdr:spPr>
        <a:xfrm>
          <a:off x="15700242" y="18489706"/>
          <a:ext cx="172795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492211</xdr:colOff>
      <xdr:row>100</xdr:row>
      <xdr:rowOff>706</xdr:rowOff>
    </xdr:from>
    <xdr:to>
      <xdr:col>25</xdr:col>
      <xdr:colOff>499455</xdr:colOff>
      <xdr:row>102</xdr:row>
      <xdr:rowOff>54807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CF8C4B19-9CB3-4EB1-9590-2657EC717E1D}"/>
            </a:ext>
          </a:extLst>
        </xdr:cNvPr>
        <xdr:cNvCxnSpPr>
          <a:cxnSpLocks/>
          <a:stCxn id="479" idx="4"/>
          <a:endCxn id="492" idx="0"/>
        </xdr:cNvCxnSpPr>
      </xdr:nvCxnSpPr>
      <xdr:spPr>
        <a:xfrm>
          <a:off x="15786640" y="18669706"/>
          <a:ext cx="7244" cy="435101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476745</xdr:colOff>
      <xdr:row>96</xdr:row>
      <xdr:rowOff>131269</xdr:rowOff>
    </xdr:from>
    <xdr:to>
      <xdr:col>25</xdr:col>
      <xdr:colOff>492211</xdr:colOff>
      <xdr:row>99</xdr:row>
      <xdr:rowOff>11206</xdr:rowOff>
    </xdr:to>
    <xdr:cxnSp macro="">
      <xdr:nvCxnSpPr>
        <xdr:cNvPr id="481" name="Straight Arrow Connector 480">
          <a:extLst>
            <a:ext uri="{FF2B5EF4-FFF2-40B4-BE49-F238E27FC236}">
              <a16:creationId xmlns:a16="http://schemas.microsoft.com/office/drawing/2014/main" id="{E650251F-81EE-3C11-5C32-A9BD6287D177}"/>
            </a:ext>
          </a:extLst>
        </xdr:cNvPr>
        <xdr:cNvCxnSpPr>
          <a:cxnSpLocks/>
          <a:stCxn id="454" idx="2"/>
          <a:endCxn id="479" idx="0"/>
        </xdr:cNvCxnSpPr>
      </xdr:nvCxnSpPr>
      <xdr:spPr>
        <a:xfrm>
          <a:off x="15771174" y="18038269"/>
          <a:ext cx="15466" cy="45143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573953</xdr:colOff>
      <xdr:row>99</xdr:row>
      <xdr:rowOff>101206</xdr:rowOff>
    </xdr:from>
    <xdr:to>
      <xdr:col>25</xdr:col>
      <xdr:colOff>405813</xdr:colOff>
      <xdr:row>99</xdr:row>
      <xdr:rowOff>106782</xdr:rowOff>
    </xdr:to>
    <xdr:cxnSp macro="">
      <xdr:nvCxnSpPr>
        <xdr:cNvPr id="485" name="Straight Arrow Connector 484">
          <a:extLst>
            <a:ext uri="{FF2B5EF4-FFF2-40B4-BE49-F238E27FC236}">
              <a16:creationId xmlns:a16="http://schemas.microsoft.com/office/drawing/2014/main" id="{A7EAA3C5-6DA3-6427-BCE5-363D3AE25998}"/>
            </a:ext>
          </a:extLst>
        </xdr:cNvPr>
        <xdr:cNvCxnSpPr>
          <a:cxnSpLocks/>
          <a:stCxn id="469" idx="3"/>
          <a:endCxn id="479" idx="2"/>
        </xdr:cNvCxnSpPr>
      </xdr:nvCxnSpPr>
      <xdr:spPr>
        <a:xfrm flipV="1">
          <a:off x="14491659" y="18579706"/>
          <a:ext cx="1042095" cy="557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47546</xdr:colOff>
      <xdr:row>98</xdr:row>
      <xdr:rowOff>156189</xdr:rowOff>
    </xdr:from>
    <xdr:ext cx="1886589" cy="264560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59079546-948A-568F-04D4-7133702D5856}"/>
            </a:ext>
          </a:extLst>
        </xdr:cNvPr>
        <xdr:cNvSpPr txBox="1"/>
      </xdr:nvSpPr>
      <xdr:spPr>
        <a:xfrm>
          <a:off x="15897146" y="18444189"/>
          <a:ext cx="1886589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atributos Tarjeta</a:t>
          </a:r>
        </a:p>
      </xdr:txBody>
    </xdr:sp>
    <xdr:clientData/>
  </xdr:oneCellAnchor>
  <xdr:oneCellAnchor>
    <xdr:from>
      <xdr:col>23</xdr:col>
      <xdr:colOff>494659</xdr:colOff>
      <xdr:row>102</xdr:row>
      <xdr:rowOff>54807</xdr:rowOff>
    </xdr:from>
    <xdr:ext cx="2458878" cy="264560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B5BCC244-66FD-7D9C-9085-E9D7BC8B446C}"/>
            </a:ext>
          </a:extLst>
        </xdr:cNvPr>
        <xdr:cNvSpPr txBox="1"/>
      </xdr:nvSpPr>
      <xdr:spPr>
        <a:xfrm>
          <a:off x="14564445" y="19104807"/>
          <a:ext cx="245887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(1,2,3,4,5,6)</a:t>
          </a:r>
        </a:p>
      </xdr:txBody>
    </xdr:sp>
    <xdr:clientData/>
  </xdr:oneCellAnchor>
  <xdr:twoCellAnchor>
    <xdr:from>
      <xdr:col>25</xdr:col>
      <xdr:colOff>408215</xdr:colOff>
      <xdr:row>105</xdr:row>
      <xdr:rowOff>162485</xdr:rowOff>
    </xdr:from>
    <xdr:to>
      <xdr:col>25</xdr:col>
      <xdr:colOff>581010</xdr:colOff>
      <xdr:row>106</xdr:row>
      <xdr:rowOff>151985</xdr:rowOff>
    </xdr:to>
    <xdr:sp macro="" textlink="">
      <xdr:nvSpPr>
        <xdr:cNvPr id="495" name="Oval 494">
          <a:extLst>
            <a:ext uri="{FF2B5EF4-FFF2-40B4-BE49-F238E27FC236}">
              <a16:creationId xmlns:a16="http://schemas.microsoft.com/office/drawing/2014/main" id="{371D8F79-31A4-4D20-825D-462E51A38636}"/>
            </a:ext>
          </a:extLst>
        </xdr:cNvPr>
        <xdr:cNvSpPr/>
      </xdr:nvSpPr>
      <xdr:spPr>
        <a:xfrm>
          <a:off x="15648215" y="19783985"/>
          <a:ext cx="172795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494613</xdr:colOff>
      <xdr:row>106</xdr:row>
      <xdr:rowOff>151985</xdr:rowOff>
    </xdr:from>
    <xdr:to>
      <xdr:col>25</xdr:col>
      <xdr:colOff>510157</xdr:colOff>
      <xdr:row>109</xdr:row>
      <xdr:rowOff>15586</xdr:rowOff>
    </xdr:to>
    <xdr:cxnSp macro="">
      <xdr:nvCxnSpPr>
        <xdr:cNvPr id="496" name="Straight Arrow Connector 495">
          <a:extLst>
            <a:ext uri="{FF2B5EF4-FFF2-40B4-BE49-F238E27FC236}">
              <a16:creationId xmlns:a16="http://schemas.microsoft.com/office/drawing/2014/main" id="{CD4E21C7-C96A-43EB-89A3-4DA6E050F9E8}"/>
            </a:ext>
          </a:extLst>
        </xdr:cNvPr>
        <xdr:cNvCxnSpPr>
          <a:cxnSpLocks/>
          <a:stCxn id="495" idx="4"/>
          <a:endCxn id="500" idx="0"/>
        </xdr:cNvCxnSpPr>
      </xdr:nvCxnSpPr>
      <xdr:spPr>
        <a:xfrm>
          <a:off x="15622554" y="19963985"/>
          <a:ext cx="15544" cy="435101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494613</xdr:colOff>
      <xdr:row>103</xdr:row>
      <xdr:rowOff>128867</xdr:rowOff>
    </xdr:from>
    <xdr:to>
      <xdr:col>25</xdr:col>
      <xdr:colOff>499455</xdr:colOff>
      <xdr:row>105</xdr:row>
      <xdr:rowOff>162485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62F6A4A5-C52D-400A-8592-D4E0F970624E}"/>
            </a:ext>
          </a:extLst>
        </xdr:cNvPr>
        <xdr:cNvCxnSpPr>
          <a:cxnSpLocks/>
          <a:stCxn id="492" idx="2"/>
          <a:endCxn id="495" idx="0"/>
        </xdr:cNvCxnSpPr>
      </xdr:nvCxnSpPr>
      <xdr:spPr>
        <a:xfrm flipH="1">
          <a:off x="15789042" y="19369367"/>
          <a:ext cx="4842" cy="41461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585962</xdr:colOff>
      <xdr:row>106</xdr:row>
      <xdr:rowOff>56006</xdr:rowOff>
    </xdr:from>
    <xdr:to>
      <xdr:col>25</xdr:col>
      <xdr:colOff>408215</xdr:colOff>
      <xdr:row>106</xdr:row>
      <xdr:rowOff>61985</xdr:rowOff>
    </xdr:to>
    <xdr:cxnSp macro="">
      <xdr:nvCxnSpPr>
        <xdr:cNvPr id="498" name="Straight Arrow Connector 497">
          <a:extLst>
            <a:ext uri="{FF2B5EF4-FFF2-40B4-BE49-F238E27FC236}">
              <a16:creationId xmlns:a16="http://schemas.microsoft.com/office/drawing/2014/main" id="{0A830600-3E85-457E-A375-05D98F886448}"/>
            </a:ext>
          </a:extLst>
        </xdr:cNvPr>
        <xdr:cNvCxnSpPr>
          <a:cxnSpLocks/>
          <a:stCxn id="476" idx="3"/>
          <a:endCxn id="495" idx="2"/>
        </xdr:cNvCxnSpPr>
      </xdr:nvCxnSpPr>
      <xdr:spPr>
        <a:xfrm>
          <a:off x="14503668" y="19868006"/>
          <a:ext cx="1032488" cy="597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63555</xdr:colOff>
      <xdr:row>105</xdr:row>
      <xdr:rowOff>116968</xdr:rowOff>
    </xdr:from>
    <xdr:ext cx="2307610" cy="264560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4FFA6752-1EDA-45DC-B6F1-4CEC7FE49ACA}"/>
            </a:ext>
          </a:extLst>
        </xdr:cNvPr>
        <xdr:cNvSpPr txBox="1"/>
      </xdr:nvSpPr>
      <xdr:spPr>
        <a:xfrm>
          <a:off x="15913155" y="19738468"/>
          <a:ext cx="2307610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oficina de alta de la cuenta</a:t>
          </a:r>
        </a:p>
      </xdr:txBody>
    </xdr:sp>
    <xdr:clientData/>
  </xdr:oneCellAnchor>
  <xdr:oneCellAnchor>
    <xdr:from>
      <xdr:col>23</xdr:col>
      <xdr:colOff>437028</xdr:colOff>
      <xdr:row>109</xdr:row>
      <xdr:rowOff>15586</xdr:rowOff>
    </xdr:from>
    <xdr:ext cx="2566728" cy="264560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179A8BD7-4266-4746-A9DA-879B61B1CFF1}"/>
            </a:ext>
          </a:extLst>
        </xdr:cNvPr>
        <xdr:cNvSpPr txBox="1"/>
      </xdr:nvSpPr>
      <xdr:spPr>
        <a:xfrm>
          <a:off x="14354734" y="20399086"/>
          <a:ext cx="256672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(1,2,3,4,5,6,7)</a:t>
          </a:r>
        </a:p>
      </xdr:txBody>
    </xdr:sp>
    <xdr:clientData/>
  </xdr:oneCellAnchor>
  <xdr:oneCellAnchor>
    <xdr:from>
      <xdr:col>20</xdr:col>
      <xdr:colOff>94449</xdr:colOff>
      <xdr:row>112</xdr:row>
      <xdr:rowOff>75006</xdr:rowOff>
    </xdr:from>
    <xdr:ext cx="1860061" cy="264560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EF06AFA0-E029-4054-AD9E-67C454425EEF}"/>
            </a:ext>
          </a:extLst>
        </xdr:cNvPr>
        <xdr:cNvSpPr txBox="1"/>
      </xdr:nvSpPr>
      <xdr:spPr>
        <a:xfrm>
          <a:off x="12196802" y="19506006"/>
          <a:ext cx="1860061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C00000"/>
              </a:solidFill>
            </a:rPr>
            <a:t>FM_DIM_ADICIONALES_TDC</a:t>
          </a:r>
        </a:p>
      </xdr:txBody>
    </xdr:sp>
    <xdr:clientData/>
  </xdr:oneCellAnchor>
  <xdr:oneCellAnchor>
    <xdr:from>
      <xdr:col>17</xdr:col>
      <xdr:colOff>369793</xdr:colOff>
      <xdr:row>112</xdr:row>
      <xdr:rowOff>72839</xdr:rowOff>
    </xdr:from>
    <xdr:ext cx="918072" cy="264560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AFAB69B4-F8BA-4F2C-9BF6-EFE8FBBE9DEB}"/>
            </a:ext>
          </a:extLst>
        </xdr:cNvPr>
        <xdr:cNvSpPr txBox="1"/>
      </xdr:nvSpPr>
      <xdr:spPr>
        <a:xfrm>
          <a:off x="10656793" y="19503839"/>
          <a:ext cx="918072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TCTARJETAS</a:t>
          </a:r>
        </a:p>
      </xdr:txBody>
    </xdr:sp>
    <xdr:clientData/>
  </xdr:oneCellAnchor>
  <xdr:twoCellAnchor>
    <xdr:from>
      <xdr:col>19</xdr:col>
      <xdr:colOff>77630</xdr:colOff>
      <xdr:row>113</xdr:row>
      <xdr:rowOff>14619</xdr:rowOff>
    </xdr:from>
    <xdr:to>
      <xdr:col>20</xdr:col>
      <xdr:colOff>94449</xdr:colOff>
      <xdr:row>113</xdr:row>
      <xdr:rowOff>16786</xdr:rowOff>
    </xdr:to>
    <xdr:cxnSp macro="">
      <xdr:nvCxnSpPr>
        <xdr:cNvPr id="506" name="Straight Arrow Connector 505">
          <a:extLst>
            <a:ext uri="{FF2B5EF4-FFF2-40B4-BE49-F238E27FC236}">
              <a16:creationId xmlns:a16="http://schemas.microsoft.com/office/drawing/2014/main" id="{938C4013-7D90-42A6-A1DC-C849068DB36B}"/>
            </a:ext>
          </a:extLst>
        </xdr:cNvPr>
        <xdr:cNvCxnSpPr>
          <a:cxnSpLocks/>
          <a:stCxn id="505" idx="3"/>
          <a:endCxn id="504" idx="1"/>
        </xdr:cNvCxnSpPr>
      </xdr:nvCxnSpPr>
      <xdr:spPr>
        <a:xfrm>
          <a:off x="11574865" y="19636119"/>
          <a:ext cx="621937" cy="2167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430625</xdr:colOff>
      <xdr:row>112</xdr:row>
      <xdr:rowOff>123265</xdr:rowOff>
    </xdr:from>
    <xdr:to>
      <xdr:col>25</xdr:col>
      <xdr:colOff>603420</xdr:colOff>
      <xdr:row>113</xdr:row>
      <xdr:rowOff>112765</xdr:rowOff>
    </xdr:to>
    <xdr:sp macro="" textlink="">
      <xdr:nvSpPr>
        <xdr:cNvPr id="507" name="Oval 506">
          <a:extLst>
            <a:ext uri="{FF2B5EF4-FFF2-40B4-BE49-F238E27FC236}">
              <a16:creationId xmlns:a16="http://schemas.microsoft.com/office/drawing/2014/main" id="{42E65170-4DF6-418E-A686-572013AF4244}"/>
            </a:ext>
          </a:extLst>
        </xdr:cNvPr>
        <xdr:cNvSpPr/>
      </xdr:nvSpPr>
      <xdr:spPr>
        <a:xfrm>
          <a:off x="15558566" y="21078265"/>
          <a:ext cx="172795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517023</xdr:colOff>
      <xdr:row>113</xdr:row>
      <xdr:rowOff>112765</xdr:rowOff>
    </xdr:from>
    <xdr:to>
      <xdr:col>25</xdr:col>
      <xdr:colOff>519257</xdr:colOff>
      <xdr:row>115</xdr:row>
      <xdr:rowOff>178071</xdr:rowOff>
    </xdr:to>
    <xdr:cxnSp macro="">
      <xdr:nvCxnSpPr>
        <xdr:cNvPr id="508" name="Straight Arrow Connector 507">
          <a:extLst>
            <a:ext uri="{FF2B5EF4-FFF2-40B4-BE49-F238E27FC236}">
              <a16:creationId xmlns:a16="http://schemas.microsoft.com/office/drawing/2014/main" id="{A547D55F-9C15-4FE4-BBA8-9D8BB6E64A3D}"/>
            </a:ext>
          </a:extLst>
        </xdr:cNvPr>
        <xdr:cNvCxnSpPr>
          <a:cxnSpLocks/>
          <a:stCxn id="507" idx="4"/>
          <a:endCxn id="512" idx="0"/>
        </xdr:cNvCxnSpPr>
      </xdr:nvCxnSpPr>
      <xdr:spPr>
        <a:xfrm>
          <a:off x="15644964" y="21258265"/>
          <a:ext cx="2234" cy="44630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510157</xdr:colOff>
      <xdr:row>110</xdr:row>
      <xdr:rowOff>89646</xdr:rowOff>
    </xdr:from>
    <xdr:to>
      <xdr:col>25</xdr:col>
      <xdr:colOff>517023</xdr:colOff>
      <xdr:row>112</xdr:row>
      <xdr:rowOff>123265</xdr:rowOff>
    </xdr:to>
    <xdr:cxnSp macro="">
      <xdr:nvCxnSpPr>
        <xdr:cNvPr id="509" name="Straight Arrow Connector 508">
          <a:extLst>
            <a:ext uri="{FF2B5EF4-FFF2-40B4-BE49-F238E27FC236}">
              <a16:creationId xmlns:a16="http://schemas.microsoft.com/office/drawing/2014/main" id="{646186A7-2C9F-4B61-8603-E5F151EF0A24}"/>
            </a:ext>
          </a:extLst>
        </xdr:cNvPr>
        <xdr:cNvCxnSpPr>
          <a:cxnSpLocks/>
          <a:stCxn id="500" idx="2"/>
          <a:endCxn id="507" idx="0"/>
        </xdr:cNvCxnSpPr>
      </xdr:nvCxnSpPr>
      <xdr:spPr>
        <a:xfrm>
          <a:off x="15638098" y="20663646"/>
          <a:ext cx="6866" cy="41461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139157</xdr:colOff>
      <xdr:row>113</xdr:row>
      <xdr:rowOff>16786</xdr:rowOff>
    </xdr:from>
    <xdr:to>
      <xdr:col>25</xdr:col>
      <xdr:colOff>430625</xdr:colOff>
      <xdr:row>113</xdr:row>
      <xdr:rowOff>22765</xdr:rowOff>
    </xdr:to>
    <xdr:cxnSp macro="">
      <xdr:nvCxnSpPr>
        <xdr:cNvPr id="510" name="Straight Arrow Connector 509">
          <a:extLst>
            <a:ext uri="{FF2B5EF4-FFF2-40B4-BE49-F238E27FC236}">
              <a16:creationId xmlns:a16="http://schemas.microsoft.com/office/drawing/2014/main" id="{7B60DFEA-EDCD-4CCA-B3EC-27423CCDA900}"/>
            </a:ext>
          </a:extLst>
        </xdr:cNvPr>
        <xdr:cNvCxnSpPr>
          <a:cxnSpLocks/>
          <a:stCxn id="504" idx="3"/>
          <a:endCxn id="507" idx="2"/>
        </xdr:cNvCxnSpPr>
      </xdr:nvCxnSpPr>
      <xdr:spPr>
        <a:xfrm>
          <a:off x="14056863" y="21162286"/>
          <a:ext cx="1501703" cy="597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74759</xdr:colOff>
      <xdr:row>112</xdr:row>
      <xdr:rowOff>77748</xdr:rowOff>
    </xdr:from>
    <xdr:ext cx="2307610" cy="264560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83CAC927-6685-4627-AD07-F67B4383087A}"/>
            </a:ext>
          </a:extLst>
        </xdr:cNvPr>
        <xdr:cNvSpPr txBox="1"/>
      </xdr:nvSpPr>
      <xdr:spPr>
        <a:xfrm>
          <a:off x="15924359" y="21032748"/>
          <a:ext cx="2307610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info. adicionales</a:t>
          </a:r>
        </a:p>
      </xdr:txBody>
    </xdr:sp>
    <xdr:clientData/>
  </xdr:oneCellAnchor>
  <xdr:oneCellAnchor>
    <xdr:from>
      <xdr:col>23</xdr:col>
      <xdr:colOff>392203</xdr:colOff>
      <xdr:row>115</xdr:row>
      <xdr:rowOff>178071</xdr:rowOff>
    </xdr:from>
    <xdr:ext cx="2674578" cy="264560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A81218C3-92B5-4CE8-9EB9-31A0518EB690}"/>
            </a:ext>
          </a:extLst>
        </xdr:cNvPr>
        <xdr:cNvSpPr txBox="1"/>
      </xdr:nvSpPr>
      <xdr:spPr>
        <a:xfrm>
          <a:off x="14309909" y="21704571"/>
          <a:ext cx="267457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(1,2,3,4,5,6,7,8)</a:t>
          </a:r>
        </a:p>
      </xdr:txBody>
    </xdr:sp>
    <xdr:clientData/>
  </xdr:oneCellAnchor>
  <xdr:oneCellAnchor>
    <xdr:from>
      <xdr:col>9</xdr:col>
      <xdr:colOff>78440</xdr:colOff>
      <xdr:row>86</xdr:row>
      <xdr:rowOff>180204</xdr:rowOff>
    </xdr:from>
    <xdr:ext cx="1658211" cy="264560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8F2D5B51-EAE0-3E1C-A480-053D6E9E3DFE}"/>
            </a:ext>
          </a:extLst>
        </xdr:cNvPr>
        <xdr:cNvSpPr txBox="1"/>
      </xdr:nvSpPr>
      <xdr:spPr>
        <a:xfrm>
          <a:off x="4314264" y="14658204"/>
          <a:ext cx="1658211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FM_SNP_STMT_CAP_CTA</a:t>
          </a:r>
        </a:p>
      </xdr:txBody>
    </xdr:sp>
    <xdr:clientData/>
  </xdr:oneCellAnchor>
  <xdr:oneCellAnchor>
    <xdr:from>
      <xdr:col>6</xdr:col>
      <xdr:colOff>145678</xdr:colOff>
      <xdr:row>85</xdr:row>
      <xdr:rowOff>44824</xdr:rowOff>
    </xdr:from>
    <xdr:ext cx="1270989" cy="264560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609F791A-D8AF-9FE6-234C-B5F874DB9A62}"/>
            </a:ext>
          </a:extLst>
        </xdr:cNvPr>
        <xdr:cNvSpPr txBox="1"/>
      </xdr:nvSpPr>
      <xdr:spPr>
        <a:xfrm>
          <a:off x="2566149" y="14332324"/>
          <a:ext cx="1270989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CAPCUENTASSALD</a:t>
          </a:r>
        </a:p>
      </xdr:txBody>
    </xdr:sp>
    <xdr:clientData/>
  </xdr:oneCellAnchor>
  <xdr:twoCellAnchor>
    <xdr:from>
      <xdr:col>8</xdr:col>
      <xdr:colOff>206432</xdr:colOff>
      <xdr:row>85</xdr:row>
      <xdr:rowOff>177104</xdr:rowOff>
    </xdr:from>
    <xdr:to>
      <xdr:col>9</xdr:col>
      <xdr:colOff>78440</xdr:colOff>
      <xdr:row>87</xdr:row>
      <xdr:rowOff>121984</xdr:rowOff>
    </xdr:to>
    <xdr:cxnSp macro="">
      <xdr:nvCxnSpPr>
        <xdr:cNvPr id="520" name="Connector: Elbow 519">
          <a:extLst>
            <a:ext uri="{FF2B5EF4-FFF2-40B4-BE49-F238E27FC236}">
              <a16:creationId xmlns:a16="http://schemas.microsoft.com/office/drawing/2014/main" id="{ACE77076-DA1A-1790-D85E-9681C5276B18}"/>
            </a:ext>
          </a:extLst>
        </xdr:cNvPr>
        <xdr:cNvCxnSpPr>
          <a:stCxn id="519" idx="3"/>
          <a:endCxn id="517" idx="1"/>
        </xdr:cNvCxnSpPr>
      </xdr:nvCxnSpPr>
      <xdr:spPr>
        <a:xfrm>
          <a:off x="3837138" y="14464604"/>
          <a:ext cx="477126" cy="325880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12810</xdr:colOff>
      <xdr:row>88</xdr:row>
      <xdr:rowOff>132992</xdr:rowOff>
    </xdr:from>
    <xdr:ext cx="1373709" cy="264560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D7316DEE-36A5-7ED8-1A7E-5AA90C016339}"/>
            </a:ext>
          </a:extLst>
        </xdr:cNvPr>
        <xdr:cNvSpPr txBox="1"/>
      </xdr:nvSpPr>
      <xdr:spPr>
        <a:xfrm>
          <a:off x="2433281" y="14991992"/>
          <a:ext cx="1373709" cy="2645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CAT_INSTRUMENTO</a:t>
          </a:r>
        </a:p>
      </xdr:txBody>
    </xdr:sp>
    <xdr:clientData/>
  </xdr:oneCellAnchor>
  <xdr:twoCellAnchor>
    <xdr:from>
      <xdr:col>8</xdr:col>
      <xdr:colOff>176284</xdr:colOff>
      <xdr:row>87</xdr:row>
      <xdr:rowOff>121984</xdr:rowOff>
    </xdr:from>
    <xdr:to>
      <xdr:col>9</xdr:col>
      <xdr:colOff>78440</xdr:colOff>
      <xdr:row>89</xdr:row>
      <xdr:rowOff>74772</xdr:rowOff>
    </xdr:to>
    <xdr:cxnSp macro="">
      <xdr:nvCxnSpPr>
        <xdr:cNvPr id="526" name="Connector: Elbow 525">
          <a:extLst>
            <a:ext uri="{FF2B5EF4-FFF2-40B4-BE49-F238E27FC236}">
              <a16:creationId xmlns:a16="http://schemas.microsoft.com/office/drawing/2014/main" id="{1D9A6A36-E4A3-6F77-1B6D-3358560D001A}"/>
            </a:ext>
          </a:extLst>
        </xdr:cNvPr>
        <xdr:cNvCxnSpPr>
          <a:stCxn id="524" idx="3"/>
          <a:endCxn id="517" idx="1"/>
        </xdr:cNvCxnSpPr>
      </xdr:nvCxnSpPr>
      <xdr:spPr>
        <a:xfrm flipV="1">
          <a:off x="3806990" y="14790484"/>
          <a:ext cx="507274" cy="333788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407417</xdr:colOff>
      <xdr:row>92</xdr:row>
      <xdr:rowOff>0</xdr:rowOff>
    </xdr:from>
    <xdr:ext cx="2206438" cy="264560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12A99F6F-3B15-4DEC-9A1E-07F2E7CA0BC0}"/>
            </a:ext>
          </a:extLst>
        </xdr:cNvPr>
        <xdr:cNvSpPr txBox="1"/>
      </xdr:nvSpPr>
      <xdr:spPr>
        <a:xfrm>
          <a:off x="4038123" y="15621000"/>
          <a:ext cx="2206438" cy="264560"/>
        </a:xfrm>
        <a:prstGeom prst="rect">
          <a:avLst/>
        </a:prstGeom>
        <a:solidFill>
          <a:srgbClr val="CCCC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FM_BRD_CLIENTE_X_CUENTA_CAP</a:t>
          </a:r>
        </a:p>
      </xdr:txBody>
    </xdr:sp>
    <xdr:clientData/>
  </xdr:oneCellAnchor>
  <xdr:oneCellAnchor>
    <xdr:from>
      <xdr:col>5</xdr:col>
      <xdr:colOff>33618</xdr:colOff>
      <xdr:row>95</xdr:row>
      <xdr:rowOff>154477</xdr:rowOff>
    </xdr:from>
    <xdr:ext cx="2319802" cy="264560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E30F9989-7104-458F-9E69-04AD695108C6}"/>
            </a:ext>
          </a:extLst>
        </xdr:cNvPr>
        <xdr:cNvSpPr txBox="1"/>
      </xdr:nvSpPr>
      <xdr:spPr>
        <a:xfrm>
          <a:off x="1848971" y="16346977"/>
          <a:ext cx="2319802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905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FM_BRD_IDENTIDAD_X_CLIENTE_CIF</a:t>
          </a:r>
        </a:p>
      </xdr:txBody>
    </xdr:sp>
    <xdr:clientData/>
  </xdr:oneCellAnchor>
  <xdr:twoCellAnchor>
    <xdr:from>
      <xdr:col>10</xdr:col>
      <xdr:colOff>207870</xdr:colOff>
      <xdr:row>96</xdr:row>
      <xdr:rowOff>9136</xdr:rowOff>
    </xdr:from>
    <xdr:to>
      <xdr:col>10</xdr:col>
      <xdr:colOff>387870</xdr:colOff>
      <xdr:row>96</xdr:row>
      <xdr:rowOff>189136</xdr:rowOff>
    </xdr:to>
    <xdr:sp macro="" textlink="">
      <xdr:nvSpPr>
        <xdr:cNvPr id="533" name="Oval 532">
          <a:extLst>
            <a:ext uri="{FF2B5EF4-FFF2-40B4-BE49-F238E27FC236}">
              <a16:creationId xmlns:a16="http://schemas.microsoft.com/office/drawing/2014/main" id="{6E329FCA-0F80-4F0C-A9BB-B3E6FB50BFD1}"/>
            </a:ext>
          </a:extLst>
        </xdr:cNvPr>
        <xdr:cNvSpPr/>
      </xdr:nvSpPr>
      <xdr:spPr>
        <a:xfrm>
          <a:off x="5048811" y="16392136"/>
          <a:ext cx="180000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293998</xdr:colOff>
      <xdr:row>93</xdr:row>
      <xdr:rowOff>74060</xdr:rowOff>
    </xdr:from>
    <xdr:to>
      <xdr:col>10</xdr:col>
      <xdr:colOff>294268</xdr:colOff>
      <xdr:row>96</xdr:row>
      <xdr:rowOff>9136</xdr:rowOff>
    </xdr:to>
    <xdr:cxnSp macro="">
      <xdr:nvCxnSpPr>
        <xdr:cNvPr id="534" name="Straight Arrow Connector 533">
          <a:extLst>
            <a:ext uri="{FF2B5EF4-FFF2-40B4-BE49-F238E27FC236}">
              <a16:creationId xmlns:a16="http://schemas.microsoft.com/office/drawing/2014/main" id="{C2983310-20DB-48D9-830C-BEA3B06090A5}"/>
            </a:ext>
          </a:extLst>
        </xdr:cNvPr>
        <xdr:cNvCxnSpPr>
          <a:stCxn id="531" idx="2"/>
          <a:endCxn id="533" idx="0"/>
        </xdr:cNvCxnSpPr>
      </xdr:nvCxnSpPr>
      <xdr:spPr>
        <a:xfrm>
          <a:off x="5134939" y="15885560"/>
          <a:ext cx="270" cy="50657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523660</xdr:colOff>
      <xdr:row>96</xdr:row>
      <xdr:rowOff>96257</xdr:rowOff>
    </xdr:from>
    <xdr:to>
      <xdr:col>10</xdr:col>
      <xdr:colOff>207870</xdr:colOff>
      <xdr:row>96</xdr:row>
      <xdr:rowOff>99136</xdr:rowOff>
    </xdr:to>
    <xdr:cxnSp macro="">
      <xdr:nvCxnSpPr>
        <xdr:cNvPr id="535" name="Straight Arrow Connector 534">
          <a:extLst>
            <a:ext uri="{FF2B5EF4-FFF2-40B4-BE49-F238E27FC236}">
              <a16:creationId xmlns:a16="http://schemas.microsoft.com/office/drawing/2014/main" id="{AC736A27-9D3E-467F-9720-A550F994A7C2}"/>
            </a:ext>
          </a:extLst>
        </xdr:cNvPr>
        <xdr:cNvCxnSpPr>
          <a:stCxn id="532" idx="3"/>
          <a:endCxn id="533" idx="2"/>
        </xdr:cNvCxnSpPr>
      </xdr:nvCxnSpPr>
      <xdr:spPr>
        <a:xfrm>
          <a:off x="4154366" y="16479257"/>
          <a:ext cx="894445" cy="287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295358</xdr:colOff>
      <xdr:row>98</xdr:row>
      <xdr:rowOff>145675</xdr:rowOff>
    </xdr:from>
    <xdr:ext cx="2426113" cy="264560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6A9EE597-6C1A-4CD4-B8E4-066D286B433A}"/>
            </a:ext>
          </a:extLst>
        </xdr:cNvPr>
        <xdr:cNvSpPr txBox="1"/>
      </xdr:nvSpPr>
      <xdr:spPr>
        <a:xfrm>
          <a:off x="3926064" y="16909675"/>
          <a:ext cx="2426113" cy="264560"/>
        </a:xfrm>
        <a:prstGeom prst="rect">
          <a:avLst/>
        </a:prstGeom>
        <a:solidFill>
          <a:srgbClr val="CCCC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FM_BRD_CLIENTE_X_CUENTA_CAP(1)</a:t>
          </a:r>
        </a:p>
      </xdr:txBody>
    </xdr:sp>
    <xdr:clientData/>
  </xdr:oneCellAnchor>
  <xdr:twoCellAnchor>
    <xdr:from>
      <xdr:col>10</xdr:col>
      <xdr:colOff>291777</xdr:colOff>
      <xdr:row>96</xdr:row>
      <xdr:rowOff>189136</xdr:rowOff>
    </xdr:from>
    <xdr:to>
      <xdr:col>10</xdr:col>
      <xdr:colOff>294268</xdr:colOff>
      <xdr:row>98</xdr:row>
      <xdr:rowOff>145675</xdr:rowOff>
    </xdr:to>
    <xdr:cxnSp macro="">
      <xdr:nvCxnSpPr>
        <xdr:cNvPr id="537" name="Straight Arrow Connector 536">
          <a:extLst>
            <a:ext uri="{FF2B5EF4-FFF2-40B4-BE49-F238E27FC236}">
              <a16:creationId xmlns:a16="http://schemas.microsoft.com/office/drawing/2014/main" id="{083B64C7-224B-474D-8430-A17512094CC4}"/>
            </a:ext>
          </a:extLst>
        </xdr:cNvPr>
        <xdr:cNvCxnSpPr>
          <a:stCxn id="533" idx="4"/>
          <a:endCxn id="536" idx="0"/>
        </xdr:cNvCxnSpPr>
      </xdr:nvCxnSpPr>
      <xdr:spPr>
        <a:xfrm flipH="1">
          <a:off x="5132718" y="16572136"/>
          <a:ext cx="2491" cy="33753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485860</xdr:colOff>
      <xdr:row>95</xdr:row>
      <xdr:rowOff>148076</xdr:rowOff>
    </xdr:from>
    <xdr:ext cx="1262205" cy="264560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C52AB56F-2672-484C-91F8-A7F162A9018F}"/>
            </a:ext>
          </a:extLst>
        </xdr:cNvPr>
        <xdr:cNvSpPr txBox="1"/>
      </xdr:nvSpPr>
      <xdr:spPr>
        <a:xfrm>
          <a:off x="5326801" y="16340576"/>
          <a:ext cx="1262205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Adiciona Identidad</a:t>
          </a:r>
        </a:p>
      </xdr:txBody>
    </xdr:sp>
    <xdr:clientData/>
  </xdr:oneCellAnchor>
  <xdr:oneCellAnchor>
    <xdr:from>
      <xdr:col>11</xdr:col>
      <xdr:colOff>998126</xdr:colOff>
      <xdr:row>101</xdr:row>
      <xdr:rowOff>179301</xdr:rowOff>
    </xdr:from>
    <xdr:ext cx="1892992" cy="268934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C5035BC6-8858-47FD-AE54-8AB22B0CC37F}"/>
            </a:ext>
          </a:extLst>
        </xdr:cNvPr>
        <xdr:cNvSpPr txBox="1"/>
      </xdr:nvSpPr>
      <xdr:spPr>
        <a:xfrm>
          <a:off x="6444185" y="17514801"/>
          <a:ext cx="1892992" cy="26893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FM_SNP_STMT_CAP_CTA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/>
            <a:t>(1)</a:t>
          </a:r>
        </a:p>
      </xdr:txBody>
    </xdr:sp>
    <xdr:clientData/>
  </xdr:oneCellAnchor>
  <xdr:twoCellAnchor>
    <xdr:from>
      <xdr:col>12</xdr:col>
      <xdr:colOff>50187</xdr:colOff>
      <xdr:row>98</xdr:row>
      <xdr:rowOff>188438</xdr:rowOff>
    </xdr:from>
    <xdr:to>
      <xdr:col>12</xdr:col>
      <xdr:colOff>214978</xdr:colOff>
      <xdr:row>99</xdr:row>
      <xdr:rowOff>177938</xdr:rowOff>
    </xdr:to>
    <xdr:sp macro="" textlink="">
      <xdr:nvSpPr>
        <xdr:cNvPr id="540" name="Oval 539">
          <a:extLst>
            <a:ext uri="{FF2B5EF4-FFF2-40B4-BE49-F238E27FC236}">
              <a16:creationId xmlns:a16="http://schemas.microsoft.com/office/drawing/2014/main" id="{6829B9F8-95C6-4EF7-8B78-FE8A5FE176B5}"/>
            </a:ext>
          </a:extLst>
        </xdr:cNvPr>
        <xdr:cNvSpPr/>
      </xdr:nvSpPr>
      <xdr:spPr>
        <a:xfrm>
          <a:off x="7311599" y="16952438"/>
          <a:ext cx="164791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906918</xdr:colOff>
      <xdr:row>99</xdr:row>
      <xdr:rowOff>87455</xdr:rowOff>
    </xdr:from>
    <xdr:to>
      <xdr:col>12</xdr:col>
      <xdr:colOff>50187</xdr:colOff>
      <xdr:row>99</xdr:row>
      <xdr:rowOff>87938</xdr:rowOff>
    </xdr:to>
    <xdr:cxnSp macro="">
      <xdr:nvCxnSpPr>
        <xdr:cNvPr id="541" name="Straight Arrow Connector 540">
          <a:extLst>
            <a:ext uri="{FF2B5EF4-FFF2-40B4-BE49-F238E27FC236}">
              <a16:creationId xmlns:a16="http://schemas.microsoft.com/office/drawing/2014/main" id="{9E7955DE-1C36-45F9-9DEC-F5581D6BD160}"/>
            </a:ext>
          </a:extLst>
        </xdr:cNvPr>
        <xdr:cNvCxnSpPr>
          <a:cxnSpLocks/>
          <a:stCxn id="536" idx="3"/>
          <a:endCxn id="540" idx="2"/>
        </xdr:cNvCxnSpPr>
      </xdr:nvCxnSpPr>
      <xdr:spPr>
        <a:xfrm>
          <a:off x="6352977" y="17041955"/>
          <a:ext cx="958622" cy="48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129269</xdr:colOff>
      <xdr:row>99</xdr:row>
      <xdr:rowOff>177938</xdr:rowOff>
    </xdr:from>
    <xdr:to>
      <xdr:col>12</xdr:col>
      <xdr:colOff>132583</xdr:colOff>
      <xdr:row>101</xdr:row>
      <xdr:rowOff>179301</xdr:rowOff>
    </xdr:to>
    <xdr:cxnSp macro="">
      <xdr:nvCxnSpPr>
        <xdr:cNvPr id="542" name="Straight Arrow Connector 541">
          <a:extLst>
            <a:ext uri="{FF2B5EF4-FFF2-40B4-BE49-F238E27FC236}">
              <a16:creationId xmlns:a16="http://schemas.microsoft.com/office/drawing/2014/main" id="{81C2400F-413E-494B-B60D-769D20CACDF1}"/>
            </a:ext>
          </a:extLst>
        </xdr:cNvPr>
        <xdr:cNvCxnSpPr>
          <a:cxnSpLocks/>
          <a:stCxn id="540" idx="4"/>
          <a:endCxn id="539" idx="0"/>
        </xdr:cNvCxnSpPr>
      </xdr:nvCxnSpPr>
      <xdr:spPr>
        <a:xfrm flipH="1">
          <a:off x="7390681" y="17132438"/>
          <a:ext cx="3314" cy="38236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407419</xdr:colOff>
      <xdr:row>98</xdr:row>
      <xdr:rowOff>136870</xdr:rowOff>
    </xdr:from>
    <xdr:ext cx="1262205" cy="264560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A6BB2CA9-CE49-480E-90C0-CFDCACFA52A4}"/>
            </a:ext>
          </a:extLst>
        </xdr:cNvPr>
        <xdr:cNvSpPr txBox="1"/>
      </xdr:nvSpPr>
      <xdr:spPr>
        <a:xfrm>
          <a:off x="7668831" y="16900870"/>
          <a:ext cx="1262205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Adiciona Identidad</a:t>
          </a:r>
        </a:p>
      </xdr:txBody>
    </xdr:sp>
    <xdr:clientData/>
  </xdr:oneCellAnchor>
  <xdr:twoCellAnchor>
    <xdr:from>
      <xdr:col>10</xdr:col>
      <xdr:colOff>300401</xdr:colOff>
      <xdr:row>88</xdr:row>
      <xdr:rowOff>63764</xdr:rowOff>
    </xdr:from>
    <xdr:to>
      <xdr:col>10</xdr:col>
      <xdr:colOff>302429</xdr:colOff>
      <xdr:row>92</xdr:row>
      <xdr:rowOff>0</xdr:rowOff>
    </xdr:to>
    <xdr:cxnSp macro="">
      <xdr:nvCxnSpPr>
        <xdr:cNvPr id="544" name="Straight Arrow Connector 543">
          <a:extLst>
            <a:ext uri="{FF2B5EF4-FFF2-40B4-BE49-F238E27FC236}">
              <a16:creationId xmlns:a16="http://schemas.microsoft.com/office/drawing/2014/main" id="{56D53967-9F17-F654-1943-501A2EEE36E7}"/>
            </a:ext>
          </a:extLst>
        </xdr:cNvPr>
        <xdr:cNvCxnSpPr>
          <a:stCxn id="517" idx="2"/>
          <a:endCxn id="531" idx="0"/>
        </xdr:cNvCxnSpPr>
      </xdr:nvCxnSpPr>
      <xdr:spPr>
        <a:xfrm flipH="1">
          <a:off x="5141342" y="14922764"/>
          <a:ext cx="2028" cy="69823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526416</xdr:colOff>
      <xdr:row>87</xdr:row>
      <xdr:rowOff>121984</xdr:rowOff>
    </xdr:from>
    <xdr:to>
      <xdr:col>12</xdr:col>
      <xdr:colOff>132583</xdr:colOff>
      <xdr:row>98</xdr:row>
      <xdr:rowOff>188438</xdr:rowOff>
    </xdr:to>
    <xdr:cxnSp macro="">
      <xdr:nvCxnSpPr>
        <xdr:cNvPr id="554" name="Connector: Elbow 553">
          <a:extLst>
            <a:ext uri="{FF2B5EF4-FFF2-40B4-BE49-F238E27FC236}">
              <a16:creationId xmlns:a16="http://schemas.microsoft.com/office/drawing/2014/main" id="{94A3E43C-1668-5251-0BE0-762D57814A23}"/>
            </a:ext>
          </a:extLst>
        </xdr:cNvPr>
        <xdr:cNvCxnSpPr>
          <a:stCxn id="517" idx="3"/>
          <a:endCxn id="540" idx="0"/>
        </xdr:cNvCxnSpPr>
      </xdr:nvCxnSpPr>
      <xdr:spPr>
        <a:xfrm>
          <a:off x="5972475" y="14790484"/>
          <a:ext cx="1421520" cy="2161954"/>
        </a:xfrm>
        <a:prstGeom prst="bentConnector2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452239</xdr:colOff>
      <xdr:row>108</xdr:row>
      <xdr:rowOff>120176</xdr:rowOff>
    </xdr:from>
    <xdr:ext cx="1666610" cy="264560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16A8C686-C074-E4F8-5244-05550360428A}"/>
            </a:ext>
          </a:extLst>
        </xdr:cNvPr>
        <xdr:cNvSpPr txBox="1"/>
      </xdr:nvSpPr>
      <xdr:spPr>
        <a:xfrm>
          <a:off x="7713651" y="18789176"/>
          <a:ext cx="1666610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FM_SNP_STMT_CAP_CTE</a:t>
          </a:r>
        </a:p>
      </xdr:txBody>
    </xdr:sp>
    <xdr:clientData/>
  </xdr:oneCellAnchor>
  <xdr:oneCellAnchor>
    <xdr:from>
      <xdr:col>10</xdr:col>
      <xdr:colOff>216909</xdr:colOff>
      <xdr:row>108</xdr:row>
      <xdr:rowOff>120176</xdr:rowOff>
    </xdr:from>
    <xdr:ext cx="1775358" cy="264560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5ED15B2D-C020-4CB7-690E-507B3ED0E4EE}"/>
            </a:ext>
          </a:extLst>
        </xdr:cNvPr>
        <xdr:cNvSpPr txBox="1"/>
      </xdr:nvSpPr>
      <xdr:spPr>
        <a:xfrm>
          <a:off x="5057850" y="18789176"/>
          <a:ext cx="1775358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FM_SNP_EQUITY_CAP_CTE</a:t>
          </a:r>
        </a:p>
      </xdr:txBody>
    </xdr:sp>
    <xdr:clientData/>
  </xdr:oneCellAnchor>
  <xdr:twoCellAnchor>
    <xdr:from>
      <xdr:col>12</xdr:col>
      <xdr:colOff>129269</xdr:colOff>
      <xdr:row>103</xdr:row>
      <xdr:rowOff>67234</xdr:rowOff>
    </xdr:from>
    <xdr:to>
      <xdr:col>14</xdr:col>
      <xdr:colOff>75309</xdr:colOff>
      <xdr:row>108</xdr:row>
      <xdr:rowOff>120175</xdr:rowOff>
    </xdr:to>
    <xdr:cxnSp macro="">
      <xdr:nvCxnSpPr>
        <xdr:cNvPr id="566" name="Connector: Elbow 565">
          <a:extLst>
            <a:ext uri="{FF2B5EF4-FFF2-40B4-BE49-F238E27FC236}">
              <a16:creationId xmlns:a16="http://schemas.microsoft.com/office/drawing/2014/main" id="{D3D86CA0-7EEF-ABEE-DEC8-5C18590F4682}"/>
            </a:ext>
          </a:extLst>
        </xdr:cNvPr>
        <xdr:cNvCxnSpPr>
          <a:stCxn id="539" idx="2"/>
          <a:endCxn id="559" idx="0"/>
        </xdr:cNvCxnSpPr>
      </xdr:nvCxnSpPr>
      <xdr:spPr>
        <a:xfrm rot="16200000" flipH="1">
          <a:off x="7466098" y="17708317"/>
          <a:ext cx="1005441" cy="1156275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499471</xdr:colOff>
      <xdr:row>103</xdr:row>
      <xdr:rowOff>67234</xdr:rowOff>
    </xdr:from>
    <xdr:to>
      <xdr:col>12</xdr:col>
      <xdr:colOff>129270</xdr:colOff>
      <xdr:row>108</xdr:row>
      <xdr:rowOff>120175</xdr:rowOff>
    </xdr:to>
    <xdr:cxnSp macro="">
      <xdr:nvCxnSpPr>
        <xdr:cNvPr id="569" name="Connector: Elbow 568">
          <a:extLst>
            <a:ext uri="{FF2B5EF4-FFF2-40B4-BE49-F238E27FC236}">
              <a16:creationId xmlns:a16="http://schemas.microsoft.com/office/drawing/2014/main" id="{930043FB-AA78-18A6-F7F6-405E46D41EE1}"/>
            </a:ext>
          </a:extLst>
        </xdr:cNvPr>
        <xdr:cNvCxnSpPr>
          <a:stCxn id="539" idx="2"/>
          <a:endCxn id="565" idx="0"/>
        </xdr:cNvCxnSpPr>
      </xdr:nvCxnSpPr>
      <xdr:spPr>
        <a:xfrm rot="5400000">
          <a:off x="6165385" y="17563879"/>
          <a:ext cx="1005441" cy="1445152"/>
        </a:xfrm>
        <a:prstGeom prst="bentConnector3">
          <a:avLst>
            <a:gd name="adj1" fmla="val 50000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284151</xdr:colOff>
      <xdr:row>113</xdr:row>
      <xdr:rowOff>41736</xdr:rowOff>
    </xdr:from>
    <xdr:ext cx="1998817" cy="264560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8DD1CDF0-9871-2C74-4B32-BFFA284F70F7}"/>
            </a:ext>
          </a:extLst>
        </xdr:cNvPr>
        <xdr:cNvSpPr txBox="1"/>
      </xdr:nvSpPr>
      <xdr:spPr>
        <a:xfrm>
          <a:off x="7545563" y="19663236"/>
          <a:ext cx="1998817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FM_SNP_MET_STMT_CAP_CTE</a:t>
          </a:r>
        </a:p>
      </xdr:txBody>
    </xdr:sp>
    <xdr:clientData/>
  </xdr:oneCellAnchor>
  <xdr:oneCellAnchor>
    <xdr:from>
      <xdr:col>10</xdr:col>
      <xdr:colOff>48820</xdr:colOff>
      <xdr:row>113</xdr:row>
      <xdr:rowOff>8118</xdr:rowOff>
    </xdr:from>
    <xdr:ext cx="2107565" cy="264560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1AFD6ADE-02AC-864D-07F1-9BB7B275B6C8}"/>
            </a:ext>
          </a:extLst>
        </xdr:cNvPr>
        <xdr:cNvSpPr txBox="1"/>
      </xdr:nvSpPr>
      <xdr:spPr>
        <a:xfrm>
          <a:off x="4889761" y="19629618"/>
          <a:ext cx="2107565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FM_SNP_MET_EQUITY_CAP_CTE</a:t>
          </a:r>
        </a:p>
      </xdr:txBody>
    </xdr:sp>
    <xdr:clientData/>
  </xdr:oneCellAnchor>
  <xdr:twoCellAnchor>
    <xdr:from>
      <xdr:col>14</xdr:col>
      <xdr:colOff>73325</xdr:colOff>
      <xdr:row>110</xdr:row>
      <xdr:rowOff>3736</xdr:rowOff>
    </xdr:from>
    <xdr:to>
      <xdr:col>14</xdr:col>
      <xdr:colOff>75309</xdr:colOff>
      <xdr:row>113</xdr:row>
      <xdr:rowOff>41736</xdr:rowOff>
    </xdr:to>
    <xdr:cxnSp macro="">
      <xdr:nvCxnSpPr>
        <xdr:cNvPr id="576" name="Straight Arrow Connector 575">
          <a:extLst>
            <a:ext uri="{FF2B5EF4-FFF2-40B4-BE49-F238E27FC236}">
              <a16:creationId xmlns:a16="http://schemas.microsoft.com/office/drawing/2014/main" id="{F0DDE9CC-582F-7817-F337-264DC903EA93}"/>
            </a:ext>
          </a:extLst>
        </xdr:cNvPr>
        <xdr:cNvCxnSpPr>
          <a:stCxn id="559" idx="2"/>
          <a:endCxn id="573" idx="0"/>
        </xdr:cNvCxnSpPr>
      </xdr:nvCxnSpPr>
      <xdr:spPr>
        <a:xfrm flipH="1">
          <a:off x="8544972" y="19053736"/>
          <a:ext cx="1984" cy="609500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497485</xdr:colOff>
      <xdr:row>110</xdr:row>
      <xdr:rowOff>3736</xdr:rowOff>
    </xdr:from>
    <xdr:to>
      <xdr:col>11</xdr:col>
      <xdr:colOff>499470</xdr:colOff>
      <xdr:row>113</xdr:row>
      <xdr:rowOff>8118</xdr:rowOff>
    </xdr:to>
    <xdr:cxnSp macro="">
      <xdr:nvCxnSpPr>
        <xdr:cNvPr id="578" name="Straight Arrow Connector 577">
          <a:extLst>
            <a:ext uri="{FF2B5EF4-FFF2-40B4-BE49-F238E27FC236}">
              <a16:creationId xmlns:a16="http://schemas.microsoft.com/office/drawing/2014/main" id="{EFB77C5B-EFA1-5B82-1328-87211465A64F}"/>
            </a:ext>
          </a:extLst>
        </xdr:cNvPr>
        <xdr:cNvCxnSpPr>
          <a:stCxn id="565" idx="2"/>
          <a:endCxn id="575" idx="0"/>
        </xdr:cNvCxnSpPr>
      </xdr:nvCxnSpPr>
      <xdr:spPr>
        <a:xfrm flipH="1">
          <a:off x="5943544" y="19053736"/>
          <a:ext cx="1985" cy="57588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1147007</xdr:colOff>
      <xdr:row>106</xdr:row>
      <xdr:rowOff>69635</xdr:rowOff>
    </xdr:from>
    <xdr:ext cx="1580048" cy="264560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DB75D2B3-1DBF-4B8E-47C8-17A217210251}"/>
            </a:ext>
          </a:extLst>
        </xdr:cNvPr>
        <xdr:cNvSpPr txBox="1"/>
      </xdr:nvSpPr>
      <xdr:spPr>
        <a:xfrm>
          <a:off x="6593066" y="18357635"/>
          <a:ext cx="1580048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Agrupa</a:t>
          </a:r>
          <a:r>
            <a:rPr lang="en-US" sz="1100" baseline="0"/>
            <a:t> a nivel identidad</a:t>
          </a:r>
          <a:endParaRPr lang="en-US" sz="1100"/>
        </a:p>
      </xdr:txBody>
    </xdr:sp>
    <xdr:clientData/>
  </xdr:oneCellAnchor>
  <xdr:oneCellAnchor>
    <xdr:from>
      <xdr:col>11</xdr:col>
      <xdr:colOff>1090977</xdr:colOff>
      <xdr:row>110</xdr:row>
      <xdr:rowOff>159283</xdr:rowOff>
    </xdr:from>
    <xdr:ext cx="1524905" cy="264560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2AB4FF0D-EE2B-66DC-64BC-B9D99789153F}"/>
            </a:ext>
          </a:extLst>
        </xdr:cNvPr>
        <xdr:cNvSpPr txBox="1"/>
      </xdr:nvSpPr>
      <xdr:spPr>
        <a:xfrm>
          <a:off x="6537036" y="19209283"/>
          <a:ext cx="1524905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Crea tablas</a:t>
          </a:r>
          <a:r>
            <a:rPr lang="en-US" sz="1100" baseline="0"/>
            <a:t> de métricas</a:t>
          </a:r>
          <a:endParaRPr lang="en-US" sz="1100"/>
        </a:p>
      </xdr:txBody>
    </xdr:sp>
    <xdr:clientData/>
  </xdr:oneCellAnchor>
  <xdr:oneCellAnchor>
    <xdr:from>
      <xdr:col>12</xdr:col>
      <xdr:colOff>295356</xdr:colOff>
      <xdr:row>117</xdr:row>
      <xdr:rowOff>131391</xdr:rowOff>
    </xdr:from>
    <xdr:ext cx="1957267" cy="264560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A74B739E-F52A-2CE1-35E8-85A3913FFF4E}"/>
            </a:ext>
          </a:extLst>
        </xdr:cNvPr>
        <xdr:cNvSpPr txBox="1"/>
      </xdr:nvSpPr>
      <xdr:spPr>
        <a:xfrm>
          <a:off x="7556768" y="20514891"/>
          <a:ext cx="1957267" cy="26456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EX_SNP_MET_STMT_CAP_CTE</a:t>
          </a:r>
          <a:endParaRPr lang="en-US">
            <a:effectLst/>
          </a:endParaRPr>
        </a:p>
      </xdr:txBody>
    </xdr:sp>
    <xdr:clientData/>
  </xdr:oneCellAnchor>
  <xdr:oneCellAnchor>
    <xdr:from>
      <xdr:col>10</xdr:col>
      <xdr:colOff>60027</xdr:colOff>
      <xdr:row>117</xdr:row>
      <xdr:rowOff>97773</xdr:rowOff>
    </xdr:from>
    <xdr:ext cx="2066015" cy="264560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50A70F41-9A5C-0376-F759-DE70E7F0F1F6}"/>
            </a:ext>
          </a:extLst>
        </xdr:cNvPr>
        <xdr:cNvSpPr txBox="1"/>
      </xdr:nvSpPr>
      <xdr:spPr>
        <a:xfrm>
          <a:off x="4900968" y="20481273"/>
          <a:ext cx="2066015" cy="26456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EX_SNP_MET_EQUITY_CAP_CTE</a:t>
          </a:r>
          <a:endParaRPr lang="en-US">
            <a:effectLst/>
          </a:endParaRPr>
        </a:p>
      </xdr:txBody>
    </xdr:sp>
    <xdr:clientData/>
  </xdr:oneCellAnchor>
  <xdr:twoCellAnchor>
    <xdr:from>
      <xdr:col>11</xdr:col>
      <xdr:colOff>487917</xdr:colOff>
      <xdr:row>114</xdr:row>
      <xdr:rowOff>82178</xdr:rowOff>
    </xdr:from>
    <xdr:to>
      <xdr:col>11</xdr:col>
      <xdr:colOff>497485</xdr:colOff>
      <xdr:row>117</xdr:row>
      <xdr:rowOff>97773</xdr:rowOff>
    </xdr:to>
    <xdr:cxnSp macro="">
      <xdr:nvCxnSpPr>
        <xdr:cNvPr id="591" name="Straight Arrow Connector 590">
          <a:extLst>
            <a:ext uri="{FF2B5EF4-FFF2-40B4-BE49-F238E27FC236}">
              <a16:creationId xmlns:a16="http://schemas.microsoft.com/office/drawing/2014/main" id="{A8B6E362-EB00-BB5B-2819-C5B8CC29D48C}"/>
            </a:ext>
          </a:extLst>
        </xdr:cNvPr>
        <xdr:cNvCxnSpPr>
          <a:stCxn id="575" idx="2"/>
          <a:endCxn id="590" idx="0"/>
        </xdr:cNvCxnSpPr>
      </xdr:nvCxnSpPr>
      <xdr:spPr>
        <a:xfrm flipH="1">
          <a:off x="5933976" y="19894178"/>
          <a:ext cx="9568" cy="587095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63755</xdr:colOff>
      <xdr:row>114</xdr:row>
      <xdr:rowOff>115796</xdr:rowOff>
    </xdr:from>
    <xdr:to>
      <xdr:col>14</xdr:col>
      <xdr:colOff>73325</xdr:colOff>
      <xdr:row>117</xdr:row>
      <xdr:rowOff>131391</xdr:rowOff>
    </xdr:to>
    <xdr:cxnSp macro="">
      <xdr:nvCxnSpPr>
        <xdr:cNvPr id="594" name="Straight Arrow Connector 593">
          <a:extLst>
            <a:ext uri="{FF2B5EF4-FFF2-40B4-BE49-F238E27FC236}">
              <a16:creationId xmlns:a16="http://schemas.microsoft.com/office/drawing/2014/main" id="{2CE172C6-8E8F-622A-A8F6-4167B16B2196}"/>
            </a:ext>
          </a:extLst>
        </xdr:cNvPr>
        <xdr:cNvCxnSpPr>
          <a:stCxn id="573" idx="2"/>
          <a:endCxn id="589" idx="0"/>
        </xdr:cNvCxnSpPr>
      </xdr:nvCxnSpPr>
      <xdr:spPr>
        <a:xfrm flipH="1">
          <a:off x="8535402" y="19927796"/>
          <a:ext cx="9570" cy="587095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409026</xdr:colOff>
      <xdr:row>122</xdr:row>
      <xdr:rowOff>61757</xdr:rowOff>
    </xdr:from>
    <xdr:ext cx="1728422" cy="264560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790AAC22-3D94-0F48-D1E3-57FAD7CD83CF}"/>
            </a:ext>
          </a:extLst>
        </xdr:cNvPr>
        <xdr:cNvSpPr txBox="1"/>
      </xdr:nvSpPr>
      <xdr:spPr>
        <a:xfrm>
          <a:off x="7670438" y="21397757"/>
          <a:ext cx="1728422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>
              <a:solidFill>
                <a:srgbClr val="C00000"/>
              </a:solidFill>
            </a:rPr>
            <a:t>MDL_CAP_B_PD_TDC_FNL</a:t>
          </a:r>
        </a:p>
      </xdr:txBody>
    </xdr:sp>
    <xdr:clientData/>
  </xdr:oneCellAnchor>
  <xdr:oneCellAnchor>
    <xdr:from>
      <xdr:col>10</xdr:col>
      <xdr:colOff>229725</xdr:colOff>
      <xdr:row>128</xdr:row>
      <xdr:rowOff>162611</xdr:rowOff>
    </xdr:from>
    <xdr:ext cx="1728422" cy="264560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18A46907-98CF-D0C3-8A24-CC3F760BECE2}"/>
            </a:ext>
          </a:extLst>
        </xdr:cNvPr>
        <xdr:cNvSpPr txBox="1"/>
      </xdr:nvSpPr>
      <xdr:spPr>
        <a:xfrm>
          <a:off x="5070666" y="22641611"/>
          <a:ext cx="1728422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>
              <a:solidFill>
                <a:srgbClr val="C00000"/>
              </a:solidFill>
            </a:rPr>
            <a:t>MDL_EQT_B_PD_TDC_FNL</a:t>
          </a:r>
        </a:p>
      </xdr:txBody>
    </xdr:sp>
    <xdr:clientData/>
  </xdr:oneCellAnchor>
  <xdr:twoCellAnchor>
    <xdr:from>
      <xdr:col>11</xdr:col>
      <xdr:colOff>487917</xdr:colOff>
      <xdr:row>118</xdr:row>
      <xdr:rowOff>171833</xdr:rowOff>
    </xdr:from>
    <xdr:to>
      <xdr:col>11</xdr:col>
      <xdr:colOff>488818</xdr:colOff>
      <xdr:row>128</xdr:row>
      <xdr:rowOff>162611</xdr:rowOff>
    </xdr:to>
    <xdr:cxnSp macro="">
      <xdr:nvCxnSpPr>
        <xdr:cNvPr id="601" name="Straight Arrow Connector 600">
          <a:extLst>
            <a:ext uri="{FF2B5EF4-FFF2-40B4-BE49-F238E27FC236}">
              <a16:creationId xmlns:a16="http://schemas.microsoft.com/office/drawing/2014/main" id="{A0623C48-8A47-E617-6E91-C281327233EB}"/>
            </a:ext>
          </a:extLst>
        </xdr:cNvPr>
        <xdr:cNvCxnSpPr>
          <a:stCxn id="590" idx="2"/>
          <a:endCxn id="600" idx="0"/>
        </xdr:cNvCxnSpPr>
      </xdr:nvCxnSpPr>
      <xdr:spPr>
        <a:xfrm>
          <a:off x="5933976" y="20745833"/>
          <a:ext cx="901" cy="189577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63002</xdr:colOff>
      <xdr:row>119</xdr:row>
      <xdr:rowOff>14951</xdr:rowOff>
    </xdr:from>
    <xdr:to>
      <xdr:col>14</xdr:col>
      <xdr:colOff>63755</xdr:colOff>
      <xdr:row>122</xdr:row>
      <xdr:rowOff>61757</xdr:rowOff>
    </xdr:to>
    <xdr:cxnSp macro="">
      <xdr:nvCxnSpPr>
        <xdr:cNvPr id="604" name="Straight Arrow Connector 603">
          <a:extLst>
            <a:ext uri="{FF2B5EF4-FFF2-40B4-BE49-F238E27FC236}">
              <a16:creationId xmlns:a16="http://schemas.microsoft.com/office/drawing/2014/main" id="{8247C703-5616-4D38-CA1C-2AE211BBDCBE}"/>
            </a:ext>
          </a:extLst>
        </xdr:cNvPr>
        <xdr:cNvCxnSpPr>
          <a:stCxn id="589" idx="2"/>
          <a:endCxn id="599" idx="0"/>
        </xdr:cNvCxnSpPr>
      </xdr:nvCxnSpPr>
      <xdr:spPr>
        <a:xfrm flipH="1">
          <a:off x="8534649" y="20779451"/>
          <a:ext cx="753" cy="61830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1023741</xdr:colOff>
      <xdr:row>115</xdr:row>
      <xdr:rowOff>69635</xdr:rowOff>
    </xdr:from>
    <xdr:ext cx="1576072" cy="264560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6FF39AB5-9669-7F42-FC77-B36DBC153067}"/>
            </a:ext>
          </a:extLst>
        </xdr:cNvPr>
        <xdr:cNvSpPr txBox="1"/>
      </xdr:nvSpPr>
      <xdr:spPr>
        <a:xfrm>
          <a:off x="6469800" y="20072135"/>
          <a:ext cx="1576072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Extrae</a:t>
          </a:r>
          <a:r>
            <a:rPr lang="en-US" sz="1100" baseline="0"/>
            <a:t> universo objetivo</a:t>
          </a:r>
          <a:endParaRPr lang="en-US" sz="1100"/>
        </a:p>
      </xdr:txBody>
    </xdr:sp>
    <xdr:clientData/>
  </xdr:oneCellAnchor>
  <xdr:oneCellAnchor>
    <xdr:from>
      <xdr:col>11</xdr:col>
      <xdr:colOff>721182</xdr:colOff>
      <xdr:row>120</xdr:row>
      <xdr:rowOff>24812</xdr:rowOff>
    </xdr:from>
    <xdr:ext cx="2250616" cy="264560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D48DF5B8-4F22-2E5E-1CB5-689C63B00ABC}"/>
            </a:ext>
          </a:extLst>
        </xdr:cNvPr>
        <xdr:cNvSpPr txBox="1"/>
      </xdr:nvSpPr>
      <xdr:spPr>
        <a:xfrm>
          <a:off x="6167241" y="20979812"/>
          <a:ext cx="2250616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Genera tablas de variables para ABT</a:t>
          </a:r>
        </a:p>
      </xdr:txBody>
    </xdr:sp>
    <xdr:clientData/>
  </xdr:oneCellAnchor>
  <xdr:twoCellAnchor>
    <xdr:from>
      <xdr:col>25</xdr:col>
      <xdr:colOff>437029</xdr:colOff>
      <xdr:row>122</xdr:row>
      <xdr:rowOff>78449</xdr:rowOff>
    </xdr:from>
    <xdr:to>
      <xdr:col>26</xdr:col>
      <xdr:colOff>224</xdr:colOff>
      <xdr:row>123</xdr:row>
      <xdr:rowOff>67949</xdr:rowOff>
    </xdr:to>
    <xdr:sp macro="" textlink="">
      <xdr:nvSpPr>
        <xdr:cNvPr id="611" name="Oval 610">
          <a:extLst>
            <a:ext uri="{FF2B5EF4-FFF2-40B4-BE49-F238E27FC236}">
              <a16:creationId xmlns:a16="http://schemas.microsoft.com/office/drawing/2014/main" id="{A6278594-A688-4A49-8BA0-C130C3FFC98E}"/>
            </a:ext>
          </a:extLst>
        </xdr:cNvPr>
        <xdr:cNvSpPr/>
      </xdr:nvSpPr>
      <xdr:spPr>
        <a:xfrm>
          <a:off x="15677029" y="22938449"/>
          <a:ext cx="172795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521186</xdr:colOff>
      <xdr:row>123</xdr:row>
      <xdr:rowOff>67949</xdr:rowOff>
    </xdr:from>
    <xdr:to>
      <xdr:col>25</xdr:col>
      <xdr:colOff>523557</xdr:colOff>
      <xdr:row>125</xdr:row>
      <xdr:rowOff>133255</xdr:rowOff>
    </xdr:to>
    <xdr:cxnSp macro="">
      <xdr:nvCxnSpPr>
        <xdr:cNvPr id="612" name="Straight Arrow Connector 611">
          <a:extLst>
            <a:ext uri="{FF2B5EF4-FFF2-40B4-BE49-F238E27FC236}">
              <a16:creationId xmlns:a16="http://schemas.microsoft.com/office/drawing/2014/main" id="{CE4A174F-56F6-4C06-BC99-F097F0D9E260}"/>
            </a:ext>
          </a:extLst>
        </xdr:cNvPr>
        <xdr:cNvCxnSpPr>
          <a:cxnSpLocks/>
          <a:stCxn id="611" idx="4"/>
          <a:endCxn id="616" idx="0"/>
        </xdr:cNvCxnSpPr>
      </xdr:nvCxnSpPr>
      <xdr:spPr>
        <a:xfrm>
          <a:off x="15649127" y="23118449"/>
          <a:ext cx="2371" cy="44630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519257</xdr:colOff>
      <xdr:row>117</xdr:row>
      <xdr:rowOff>61631</xdr:rowOff>
    </xdr:from>
    <xdr:to>
      <xdr:col>25</xdr:col>
      <xdr:colOff>521186</xdr:colOff>
      <xdr:row>122</xdr:row>
      <xdr:rowOff>78449</xdr:rowOff>
    </xdr:to>
    <xdr:cxnSp macro="">
      <xdr:nvCxnSpPr>
        <xdr:cNvPr id="613" name="Straight Arrow Connector 612">
          <a:extLst>
            <a:ext uri="{FF2B5EF4-FFF2-40B4-BE49-F238E27FC236}">
              <a16:creationId xmlns:a16="http://schemas.microsoft.com/office/drawing/2014/main" id="{C50C25E2-79B2-4104-9A2B-9173F3005B05}"/>
            </a:ext>
          </a:extLst>
        </xdr:cNvPr>
        <xdr:cNvCxnSpPr>
          <a:cxnSpLocks/>
          <a:stCxn id="512" idx="2"/>
          <a:endCxn id="611" idx="0"/>
        </xdr:cNvCxnSpPr>
      </xdr:nvCxnSpPr>
      <xdr:spPr>
        <a:xfrm>
          <a:off x="15647198" y="21969131"/>
          <a:ext cx="1929" cy="96931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308648</xdr:colOff>
      <xdr:row>122</xdr:row>
      <xdr:rowOff>168449</xdr:rowOff>
    </xdr:from>
    <xdr:to>
      <xdr:col>25</xdr:col>
      <xdr:colOff>437029</xdr:colOff>
      <xdr:row>123</xdr:row>
      <xdr:rowOff>3537</xdr:rowOff>
    </xdr:to>
    <xdr:cxnSp macro="">
      <xdr:nvCxnSpPr>
        <xdr:cNvPr id="614" name="Straight Arrow Connector 613">
          <a:extLst>
            <a:ext uri="{FF2B5EF4-FFF2-40B4-BE49-F238E27FC236}">
              <a16:creationId xmlns:a16="http://schemas.microsoft.com/office/drawing/2014/main" id="{F9E8CE50-65F8-4360-BC53-3E3AE2F31406}"/>
            </a:ext>
          </a:extLst>
        </xdr:cNvPr>
        <xdr:cNvCxnSpPr>
          <a:cxnSpLocks/>
          <a:stCxn id="599" idx="3"/>
          <a:endCxn id="611" idx="2"/>
        </xdr:cNvCxnSpPr>
      </xdr:nvCxnSpPr>
      <xdr:spPr>
        <a:xfrm flipV="1">
          <a:off x="9452648" y="23028449"/>
          <a:ext cx="6224381" cy="2558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92369</xdr:colOff>
      <xdr:row>122</xdr:row>
      <xdr:rowOff>32932</xdr:rowOff>
    </xdr:from>
    <xdr:ext cx="2307610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AC927327-BE63-428F-AC87-DA54D2BEB203}"/>
            </a:ext>
          </a:extLst>
        </xdr:cNvPr>
        <xdr:cNvSpPr txBox="1"/>
      </xdr:nvSpPr>
      <xdr:spPr>
        <a:xfrm>
          <a:off x="15941969" y="22892932"/>
          <a:ext cx="2307610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Captaciones</a:t>
          </a:r>
          <a:r>
            <a:rPr lang="en-US" sz="1100" baseline="0"/>
            <a:t> Edos. Cuenta</a:t>
          </a:r>
          <a:endParaRPr lang="en-US" sz="1100"/>
        </a:p>
      </xdr:txBody>
    </xdr:sp>
    <xdr:clientData/>
  </xdr:oneCellAnchor>
  <xdr:oneCellAnchor>
    <xdr:from>
      <xdr:col>23</xdr:col>
      <xdr:colOff>342578</xdr:colOff>
      <xdr:row>125</xdr:row>
      <xdr:rowOff>133255</xdr:rowOff>
    </xdr:from>
    <xdr:ext cx="2782428" cy="264560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A91CC318-F7DF-4C58-B5C3-0C19089BD997}"/>
            </a:ext>
          </a:extLst>
        </xdr:cNvPr>
        <xdr:cNvSpPr txBox="1"/>
      </xdr:nvSpPr>
      <xdr:spPr>
        <a:xfrm>
          <a:off x="14260284" y="23564755"/>
          <a:ext cx="278242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(1,2,3,4,5,6,7,8,9)</a:t>
          </a:r>
        </a:p>
      </xdr:txBody>
    </xdr:sp>
    <xdr:clientData/>
  </xdr:oneCellAnchor>
  <xdr:twoCellAnchor>
    <xdr:from>
      <xdr:col>25</xdr:col>
      <xdr:colOff>441831</xdr:colOff>
      <xdr:row>128</xdr:row>
      <xdr:rowOff>162489</xdr:rowOff>
    </xdr:from>
    <xdr:to>
      <xdr:col>26</xdr:col>
      <xdr:colOff>5026</xdr:colOff>
      <xdr:row>129</xdr:row>
      <xdr:rowOff>151989</xdr:rowOff>
    </xdr:to>
    <xdr:sp macro="" textlink="">
      <xdr:nvSpPr>
        <xdr:cNvPr id="620" name="Oval 619">
          <a:extLst>
            <a:ext uri="{FF2B5EF4-FFF2-40B4-BE49-F238E27FC236}">
              <a16:creationId xmlns:a16="http://schemas.microsoft.com/office/drawing/2014/main" id="{BB49133C-6FEB-40DC-8865-C07FA6A46943}"/>
            </a:ext>
          </a:extLst>
        </xdr:cNvPr>
        <xdr:cNvSpPr/>
      </xdr:nvSpPr>
      <xdr:spPr>
        <a:xfrm>
          <a:off x="15681831" y="24165489"/>
          <a:ext cx="172795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525988</xdr:colOff>
      <xdr:row>129</xdr:row>
      <xdr:rowOff>151989</xdr:rowOff>
    </xdr:from>
    <xdr:to>
      <xdr:col>25</xdr:col>
      <xdr:colOff>528384</xdr:colOff>
      <xdr:row>131</xdr:row>
      <xdr:rowOff>172471</xdr:rowOff>
    </xdr:to>
    <xdr:cxnSp macro="">
      <xdr:nvCxnSpPr>
        <xdr:cNvPr id="621" name="Straight Arrow Connector 620">
          <a:extLst>
            <a:ext uri="{FF2B5EF4-FFF2-40B4-BE49-F238E27FC236}">
              <a16:creationId xmlns:a16="http://schemas.microsoft.com/office/drawing/2014/main" id="{5625B911-9C65-4637-829C-291EB9BC93B1}"/>
            </a:ext>
          </a:extLst>
        </xdr:cNvPr>
        <xdr:cNvCxnSpPr>
          <a:cxnSpLocks/>
          <a:stCxn id="620" idx="4"/>
          <a:endCxn id="624" idx="0"/>
        </xdr:cNvCxnSpPr>
      </xdr:nvCxnSpPr>
      <xdr:spPr>
        <a:xfrm>
          <a:off x="15653929" y="24345489"/>
          <a:ext cx="2396" cy="40148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523557</xdr:colOff>
      <xdr:row>127</xdr:row>
      <xdr:rowOff>16815</xdr:rowOff>
    </xdr:from>
    <xdr:to>
      <xdr:col>25</xdr:col>
      <xdr:colOff>525988</xdr:colOff>
      <xdr:row>128</xdr:row>
      <xdr:rowOff>162489</xdr:rowOff>
    </xdr:to>
    <xdr:cxnSp macro="">
      <xdr:nvCxnSpPr>
        <xdr:cNvPr id="622" name="Straight Arrow Connector 621">
          <a:extLst>
            <a:ext uri="{FF2B5EF4-FFF2-40B4-BE49-F238E27FC236}">
              <a16:creationId xmlns:a16="http://schemas.microsoft.com/office/drawing/2014/main" id="{3EB4B37A-72FF-4C9A-814B-205F5D313011}"/>
            </a:ext>
          </a:extLst>
        </xdr:cNvPr>
        <xdr:cNvCxnSpPr>
          <a:cxnSpLocks/>
          <a:stCxn id="616" idx="2"/>
          <a:endCxn id="620" idx="0"/>
        </xdr:cNvCxnSpPr>
      </xdr:nvCxnSpPr>
      <xdr:spPr>
        <a:xfrm>
          <a:off x="15651498" y="23829315"/>
          <a:ext cx="2431" cy="33617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97171</xdr:colOff>
      <xdr:row>128</xdr:row>
      <xdr:rowOff>116972</xdr:rowOff>
    </xdr:from>
    <xdr:ext cx="1859376" cy="264560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506D637F-1E10-47D7-8EC4-D13AE3652A9C}"/>
            </a:ext>
          </a:extLst>
        </xdr:cNvPr>
        <xdr:cNvSpPr txBox="1"/>
      </xdr:nvSpPr>
      <xdr:spPr>
        <a:xfrm>
          <a:off x="15946771" y="24119972"/>
          <a:ext cx="1859376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Captaciones</a:t>
          </a:r>
          <a:r>
            <a:rPr lang="en-US" sz="1100" baseline="0"/>
            <a:t> Capital</a:t>
          </a:r>
          <a:endParaRPr lang="en-US" sz="1100"/>
        </a:p>
      </xdr:txBody>
    </xdr:sp>
    <xdr:clientData/>
  </xdr:oneCellAnchor>
  <xdr:oneCellAnchor>
    <xdr:from>
      <xdr:col>23</xdr:col>
      <xdr:colOff>257732</xdr:colOff>
      <xdr:row>131</xdr:row>
      <xdr:rowOff>172471</xdr:rowOff>
    </xdr:from>
    <xdr:ext cx="2961773" cy="264560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E6CF7929-A82F-46FE-8A64-81885D0ADAA7}"/>
            </a:ext>
          </a:extLst>
        </xdr:cNvPr>
        <xdr:cNvSpPr txBox="1"/>
      </xdr:nvSpPr>
      <xdr:spPr>
        <a:xfrm>
          <a:off x="14175438" y="24746971"/>
          <a:ext cx="2961773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(1,2,3,4,5,6,7,8,9,10)</a:t>
          </a:r>
        </a:p>
      </xdr:txBody>
    </xdr:sp>
    <xdr:clientData/>
  </xdr:oneCellAnchor>
  <xdr:twoCellAnchor>
    <xdr:from>
      <xdr:col>11</xdr:col>
      <xdr:colOff>1348547</xdr:colOff>
      <xdr:row>129</xdr:row>
      <xdr:rowOff>61989</xdr:rowOff>
    </xdr:from>
    <xdr:to>
      <xdr:col>25</xdr:col>
      <xdr:colOff>441831</xdr:colOff>
      <xdr:row>129</xdr:row>
      <xdr:rowOff>104391</xdr:rowOff>
    </xdr:to>
    <xdr:cxnSp macro="">
      <xdr:nvCxnSpPr>
        <xdr:cNvPr id="626" name="Straight Arrow Connector 625">
          <a:extLst>
            <a:ext uri="{FF2B5EF4-FFF2-40B4-BE49-F238E27FC236}">
              <a16:creationId xmlns:a16="http://schemas.microsoft.com/office/drawing/2014/main" id="{40C702B3-0DD7-D16D-7697-AFC1A9EEDA86}"/>
            </a:ext>
          </a:extLst>
        </xdr:cNvPr>
        <xdr:cNvCxnSpPr>
          <a:cxnSpLocks/>
          <a:stCxn id="600" idx="3"/>
          <a:endCxn id="620" idx="2"/>
        </xdr:cNvCxnSpPr>
      </xdr:nvCxnSpPr>
      <xdr:spPr>
        <a:xfrm flipV="1">
          <a:off x="6834947" y="24255489"/>
          <a:ext cx="8846884" cy="4240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298075</xdr:colOff>
      <xdr:row>21</xdr:row>
      <xdr:rowOff>89642</xdr:rowOff>
    </xdr:from>
    <xdr:to>
      <xdr:col>25</xdr:col>
      <xdr:colOff>475354</xdr:colOff>
      <xdr:row>22</xdr:row>
      <xdr:rowOff>79142</xdr:rowOff>
    </xdr:to>
    <xdr:sp macro="" textlink="">
      <xdr:nvSpPr>
        <xdr:cNvPr id="630" name="Oval 629">
          <a:extLst>
            <a:ext uri="{FF2B5EF4-FFF2-40B4-BE49-F238E27FC236}">
              <a16:creationId xmlns:a16="http://schemas.microsoft.com/office/drawing/2014/main" id="{D60D5FCE-FEE6-48EC-91E4-FD3CA4275AC4}"/>
            </a:ext>
          </a:extLst>
        </xdr:cNvPr>
        <xdr:cNvSpPr/>
      </xdr:nvSpPr>
      <xdr:spPr>
        <a:xfrm>
          <a:off x="15538075" y="3709142"/>
          <a:ext cx="177279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386715</xdr:colOff>
      <xdr:row>22</xdr:row>
      <xdr:rowOff>79142</xdr:rowOff>
    </xdr:from>
    <xdr:to>
      <xdr:col>25</xdr:col>
      <xdr:colOff>390478</xdr:colOff>
      <xdr:row>25</xdr:row>
      <xdr:rowOff>41536</xdr:rowOff>
    </xdr:to>
    <xdr:cxnSp macro="">
      <xdr:nvCxnSpPr>
        <xdr:cNvPr id="631" name="Straight Arrow Connector 630">
          <a:extLst>
            <a:ext uri="{FF2B5EF4-FFF2-40B4-BE49-F238E27FC236}">
              <a16:creationId xmlns:a16="http://schemas.microsoft.com/office/drawing/2014/main" id="{E3950B8C-B040-4EDF-B15A-AE87488B6C09}"/>
            </a:ext>
          </a:extLst>
        </xdr:cNvPr>
        <xdr:cNvCxnSpPr>
          <a:stCxn id="630" idx="4"/>
          <a:endCxn id="640" idx="0"/>
        </xdr:cNvCxnSpPr>
      </xdr:nvCxnSpPr>
      <xdr:spPr>
        <a:xfrm>
          <a:off x="15681144" y="3889142"/>
          <a:ext cx="3763" cy="53389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42986</xdr:colOff>
      <xdr:row>25</xdr:row>
      <xdr:rowOff>41536</xdr:rowOff>
    </xdr:from>
    <xdr:ext cx="1919628" cy="264560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7DE19A6B-1194-F8D3-52E3-4FCEC3B8FE6F}"/>
            </a:ext>
          </a:extLst>
        </xdr:cNvPr>
        <xdr:cNvSpPr txBox="1"/>
      </xdr:nvSpPr>
      <xdr:spPr>
        <a:xfrm>
          <a:off x="14725093" y="4423036"/>
          <a:ext cx="1919628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(1)</a:t>
          </a:r>
        </a:p>
      </xdr:txBody>
    </xdr:sp>
    <xdr:clientData/>
  </xdr:oneCellAnchor>
  <xdr:twoCellAnchor>
    <xdr:from>
      <xdr:col>24</xdr:col>
      <xdr:colOff>5363</xdr:colOff>
      <xdr:row>11</xdr:row>
      <xdr:rowOff>109786</xdr:rowOff>
    </xdr:from>
    <xdr:to>
      <xdr:col>25</xdr:col>
      <xdr:colOff>298075</xdr:colOff>
      <xdr:row>21</xdr:row>
      <xdr:rowOff>179641</xdr:rowOff>
    </xdr:to>
    <xdr:cxnSp macro="">
      <xdr:nvCxnSpPr>
        <xdr:cNvPr id="642" name="Connector: Elbow 641">
          <a:extLst>
            <a:ext uri="{FF2B5EF4-FFF2-40B4-BE49-F238E27FC236}">
              <a16:creationId xmlns:a16="http://schemas.microsoft.com/office/drawing/2014/main" id="{4CD48A21-E15B-465A-5724-91D828473BAC}"/>
            </a:ext>
          </a:extLst>
        </xdr:cNvPr>
        <xdr:cNvCxnSpPr>
          <a:stCxn id="2" idx="1"/>
          <a:endCxn id="630" idx="2"/>
        </xdr:cNvCxnSpPr>
      </xdr:nvCxnSpPr>
      <xdr:spPr>
        <a:xfrm rot="10800000" flipH="1" flipV="1">
          <a:off x="14635763" y="1824286"/>
          <a:ext cx="902312" cy="1974855"/>
        </a:xfrm>
        <a:prstGeom prst="bentConnector3">
          <a:avLst>
            <a:gd name="adj1" fmla="val -25461"/>
          </a:avLst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390478</xdr:colOff>
      <xdr:row>26</xdr:row>
      <xdr:rowOff>115596</xdr:rowOff>
    </xdr:from>
    <xdr:to>
      <xdr:col>25</xdr:col>
      <xdr:colOff>398721</xdr:colOff>
      <xdr:row>30</xdr:row>
      <xdr:rowOff>152882</xdr:rowOff>
    </xdr:to>
    <xdr:cxnSp macro="">
      <xdr:nvCxnSpPr>
        <xdr:cNvPr id="645" name="Straight Arrow Connector 644">
          <a:extLst>
            <a:ext uri="{FF2B5EF4-FFF2-40B4-BE49-F238E27FC236}">
              <a16:creationId xmlns:a16="http://schemas.microsoft.com/office/drawing/2014/main" id="{A35E2BEE-9E10-089E-6D4B-3E460BBEBD44}"/>
            </a:ext>
          </a:extLst>
        </xdr:cNvPr>
        <xdr:cNvCxnSpPr>
          <a:stCxn id="640" idx="2"/>
          <a:endCxn id="40" idx="0"/>
        </xdr:cNvCxnSpPr>
      </xdr:nvCxnSpPr>
      <xdr:spPr>
        <a:xfrm>
          <a:off x="15684907" y="4687596"/>
          <a:ext cx="8243" cy="79928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569095</xdr:colOff>
      <xdr:row>21</xdr:row>
      <xdr:rowOff>26975</xdr:rowOff>
    </xdr:from>
    <xdr:ext cx="1900996" cy="264560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6B279A1F-E62C-D271-CE37-1903E6253CFF}"/>
            </a:ext>
          </a:extLst>
        </xdr:cNvPr>
        <xdr:cNvSpPr txBox="1"/>
      </xdr:nvSpPr>
      <xdr:spPr>
        <a:xfrm>
          <a:off x="15809095" y="3646475"/>
          <a:ext cx="1900996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Info.</a:t>
          </a:r>
          <a:r>
            <a:rPr lang="en-US" sz="1100" baseline="0"/>
            <a:t> Mora</a:t>
          </a:r>
          <a:endParaRPr lang="en-US" sz="1100"/>
        </a:p>
      </xdr:txBody>
    </xdr:sp>
    <xdr:clientData/>
  </xdr:oneCellAnchor>
  <xdr:oneCellAnchor>
    <xdr:from>
      <xdr:col>23</xdr:col>
      <xdr:colOff>315688</xdr:colOff>
      <xdr:row>46</xdr:row>
      <xdr:rowOff>187421</xdr:rowOff>
    </xdr:from>
    <xdr:ext cx="1082156" cy="264560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9B2F6436-0422-F995-1CE2-4AA101C4E3B8}"/>
            </a:ext>
          </a:extLst>
        </xdr:cNvPr>
        <xdr:cNvSpPr txBox="1"/>
      </xdr:nvSpPr>
      <xdr:spPr>
        <a:xfrm>
          <a:off x="14233394" y="8569421"/>
          <a:ext cx="1082156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Adiciona Target</a:t>
          </a:r>
        </a:p>
      </xdr:txBody>
    </xdr:sp>
    <xdr:clientData/>
  </xdr:oneCellAnchor>
  <xdr:oneCellAnchor>
    <xdr:from>
      <xdr:col>14</xdr:col>
      <xdr:colOff>336175</xdr:colOff>
      <xdr:row>134</xdr:row>
      <xdr:rowOff>56030</xdr:rowOff>
    </xdr:from>
    <xdr:ext cx="2061883" cy="264560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8099C799-5DAC-417B-8192-CD8A3D5B9E38}"/>
            </a:ext>
          </a:extLst>
        </xdr:cNvPr>
        <xdr:cNvSpPr txBox="1"/>
      </xdr:nvSpPr>
      <xdr:spPr>
        <a:xfrm>
          <a:off x="8807822" y="25202030"/>
          <a:ext cx="206188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FM_TRX_BHV_CNSM_TDC_CTA</a:t>
          </a:r>
          <a:endParaRPr lang="en-US" sz="1100" b="1"/>
        </a:p>
      </xdr:txBody>
    </xdr:sp>
    <xdr:clientData/>
  </xdr:oneCellAnchor>
  <xdr:oneCellAnchor>
    <xdr:from>
      <xdr:col>14</xdr:col>
      <xdr:colOff>328171</xdr:colOff>
      <xdr:row>141</xdr:row>
      <xdr:rowOff>176209</xdr:rowOff>
    </xdr:from>
    <xdr:ext cx="2051716" cy="264560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30B98FF9-90B5-4012-9294-405EEFC1F97F}"/>
            </a:ext>
          </a:extLst>
        </xdr:cNvPr>
        <xdr:cNvSpPr txBox="1"/>
      </xdr:nvSpPr>
      <xdr:spPr>
        <a:xfrm>
          <a:off x="8799818" y="26655709"/>
          <a:ext cx="2051716" cy="26456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EXT_TRX_BHV_CNSM_TDC_CTA</a:t>
          </a:r>
          <a:endParaRPr lang="en-US">
            <a:effectLst/>
          </a:endParaRPr>
        </a:p>
      </xdr:txBody>
    </xdr:sp>
    <xdr:clientData/>
  </xdr:oneCellAnchor>
  <xdr:oneCellAnchor>
    <xdr:from>
      <xdr:col>14</xdr:col>
      <xdr:colOff>486665</xdr:colOff>
      <xdr:row>146</xdr:row>
      <xdr:rowOff>39341</xdr:rowOff>
    </xdr:from>
    <xdr:ext cx="1728422" cy="264560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1661FA1-4499-45C2-89EF-86B7DFEE69BA}"/>
            </a:ext>
          </a:extLst>
        </xdr:cNvPr>
        <xdr:cNvSpPr txBox="1"/>
      </xdr:nvSpPr>
      <xdr:spPr>
        <a:xfrm>
          <a:off x="8958312" y="27471341"/>
          <a:ext cx="1728422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>
              <a:solidFill>
                <a:srgbClr val="C00000"/>
              </a:solidFill>
            </a:rPr>
            <a:t>MDL_TRX_B_PD_TDC_FNL</a:t>
          </a:r>
        </a:p>
      </xdr:txBody>
    </xdr:sp>
    <xdr:clientData/>
  </xdr:oneCellAnchor>
  <xdr:twoCellAnchor>
    <xdr:from>
      <xdr:col>16</xdr:col>
      <xdr:colOff>140641</xdr:colOff>
      <xdr:row>143</xdr:row>
      <xdr:rowOff>59769</xdr:rowOff>
    </xdr:from>
    <xdr:to>
      <xdr:col>16</xdr:col>
      <xdr:colOff>143794</xdr:colOff>
      <xdr:row>146</xdr:row>
      <xdr:rowOff>39341</xdr:rowOff>
    </xdr:to>
    <xdr:cxnSp macro="">
      <xdr:nvCxnSpPr>
        <xdr:cNvPr id="675" name="Straight Arrow Connector 674">
          <a:extLst>
            <a:ext uri="{FF2B5EF4-FFF2-40B4-BE49-F238E27FC236}">
              <a16:creationId xmlns:a16="http://schemas.microsoft.com/office/drawing/2014/main" id="{7F18E65C-8E71-45E3-B896-7E546A50E4D1}"/>
            </a:ext>
          </a:extLst>
        </xdr:cNvPr>
        <xdr:cNvCxnSpPr>
          <a:stCxn id="672" idx="2"/>
          <a:endCxn id="674" idx="0"/>
        </xdr:cNvCxnSpPr>
      </xdr:nvCxnSpPr>
      <xdr:spPr>
        <a:xfrm flipH="1">
          <a:off x="9822523" y="26920269"/>
          <a:ext cx="3153" cy="55107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67237</xdr:colOff>
      <xdr:row>138</xdr:row>
      <xdr:rowOff>100850</xdr:rowOff>
    </xdr:from>
    <xdr:to>
      <xdr:col>16</xdr:col>
      <xdr:colOff>235550</xdr:colOff>
      <xdr:row>139</xdr:row>
      <xdr:rowOff>90350</xdr:rowOff>
    </xdr:to>
    <xdr:sp macro="" textlink="">
      <xdr:nvSpPr>
        <xdr:cNvPr id="683" name="Oval 682">
          <a:extLst>
            <a:ext uri="{FF2B5EF4-FFF2-40B4-BE49-F238E27FC236}">
              <a16:creationId xmlns:a16="http://schemas.microsoft.com/office/drawing/2014/main" id="{30DA6832-8308-48CA-9BB7-3EA8C50E557E}"/>
            </a:ext>
          </a:extLst>
        </xdr:cNvPr>
        <xdr:cNvSpPr/>
      </xdr:nvSpPr>
      <xdr:spPr>
        <a:xfrm>
          <a:off x="9749119" y="26008850"/>
          <a:ext cx="168313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143794</xdr:colOff>
      <xdr:row>139</xdr:row>
      <xdr:rowOff>90350</xdr:rowOff>
    </xdr:from>
    <xdr:to>
      <xdr:col>16</xdr:col>
      <xdr:colOff>151394</xdr:colOff>
      <xdr:row>141</xdr:row>
      <xdr:rowOff>176209</xdr:rowOff>
    </xdr:to>
    <xdr:cxnSp macro="">
      <xdr:nvCxnSpPr>
        <xdr:cNvPr id="684" name="Straight Arrow Connector 683">
          <a:extLst>
            <a:ext uri="{FF2B5EF4-FFF2-40B4-BE49-F238E27FC236}">
              <a16:creationId xmlns:a16="http://schemas.microsoft.com/office/drawing/2014/main" id="{DCF615F8-F0B9-4C67-961A-8E38B7831758}"/>
            </a:ext>
          </a:extLst>
        </xdr:cNvPr>
        <xdr:cNvCxnSpPr>
          <a:cxnSpLocks/>
          <a:stCxn id="683" idx="4"/>
          <a:endCxn id="672" idx="0"/>
        </xdr:cNvCxnSpPr>
      </xdr:nvCxnSpPr>
      <xdr:spPr>
        <a:xfrm flipH="1">
          <a:off x="9825676" y="26188850"/>
          <a:ext cx="7600" cy="46685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151394</xdr:colOff>
      <xdr:row>135</xdr:row>
      <xdr:rowOff>130090</xdr:rowOff>
    </xdr:from>
    <xdr:to>
      <xdr:col>16</xdr:col>
      <xdr:colOff>156882</xdr:colOff>
      <xdr:row>138</xdr:row>
      <xdr:rowOff>100850</xdr:rowOff>
    </xdr:to>
    <xdr:cxnSp macro="">
      <xdr:nvCxnSpPr>
        <xdr:cNvPr id="685" name="Straight Arrow Connector 684">
          <a:extLst>
            <a:ext uri="{FF2B5EF4-FFF2-40B4-BE49-F238E27FC236}">
              <a16:creationId xmlns:a16="http://schemas.microsoft.com/office/drawing/2014/main" id="{FD83BB15-3C01-47E3-BF72-3A7EEFD90890}"/>
            </a:ext>
          </a:extLst>
        </xdr:cNvPr>
        <xdr:cNvCxnSpPr>
          <a:cxnSpLocks/>
          <a:stCxn id="665" idx="2"/>
          <a:endCxn id="683" idx="0"/>
        </xdr:cNvCxnSpPr>
      </xdr:nvCxnSpPr>
      <xdr:spPr>
        <a:xfrm flipH="1">
          <a:off x="9833276" y="25466590"/>
          <a:ext cx="5488" cy="542260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425824</xdr:colOff>
      <xdr:row>138</xdr:row>
      <xdr:rowOff>56030</xdr:rowOff>
    </xdr:from>
    <xdr:ext cx="1623330" cy="264560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60CA543F-7EF2-4A82-AA3F-0321F4FE825F}"/>
            </a:ext>
          </a:extLst>
        </xdr:cNvPr>
        <xdr:cNvSpPr txBox="1"/>
      </xdr:nvSpPr>
      <xdr:spPr>
        <a:xfrm>
          <a:off x="7687236" y="25964030"/>
          <a:ext cx="1623330" cy="26456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EX_ABT_B_PD_TDC_CTA</a:t>
          </a:r>
        </a:p>
      </xdr:txBody>
    </xdr:sp>
    <xdr:clientData/>
  </xdr:oneCellAnchor>
  <xdr:twoCellAnchor>
    <xdr:from>
      <xdr:col>15</xdr:col>
      <xdr:colOff>233801</xdr:colOff>
      <xdr:row>138</xdr:row>
      <xdr:rowOff>188310</xdr:rowOff>
    </xdr:from>
    <xdr:to>
      <xdr:col>16</xdr:col>
      <xdr:colOff>67237</xdr:colOff>
      <xdr:row>139</xdr:row>
      <xdr:rowOff>350</xdr:rowOff>
    </xdr:to>
    <xdr:cxnSp macro="">
      <xdr:nvCxnSpPr>
        <xdr:cNvPr id="689" name="Straight Arrow Connector 688">
          <a:extLst>
            <a:ext uri="{FF2B5EF4-FFF2-40B4-BE49-F238E27FC236}">
              <a16:creationId xmlns:a16="http://schemas.microsoft.com/office/drawing/2014/main" id="{5DE35C86-54DE-9980-9C56-A3096B227F4E}"/>
            </a:ext>
          </a:extLst>
        </xdr:cNvPr>
        <xdr:cNvCxnSpPr>
          <a:cxnSpLocks/>
          <a:stCxn id="688" idx="3"/>
          <a:endCxn id="683" idx="2"/>
        </xdr:cNvCxnSpPr>
      </xdr:nvCxnSpPr>
      <xdr:spPr>
        <a:xfrm>
          <a:off x="9310566" y="26096310"/>
          <a:ext cx="438553" cy="2540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441036</xdr:colOff>
      <xdr:row>138</xdr:row>
      <xdr:rowOff>36018</xdr:rowOff>
    </xdr:from>
    <xdr:ext cx="1576072" cy="264560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C4D392B8-3030-0B61-D36D-098863D72BA5}"/>
            </a:ext>
          </a:extLst>
        </xdr:cNvPr>
        <xdr:cNvSpPr txBox="1"/>
      </xdr:nvSpPr>
      <xdr:spPr>
        <a:xfrm>
          <a:off x="10122918" y="25944018"/>
          <a:ext cx="1576072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Extrae</a:t>
          </a:r>
          <a:r>
            <a:rPr lang="en-US" sz="1100" baseline="0"/>
            <a:t> universo objetivo</a:t>
          </a:r>
          <a:endParaRPr lang="en-US" sz="1100"/>
        </a:p>
      </xdr:txBody>
    </xdr:sp>
    <xdr:clientData/>
  </xdr:oneCellAnchor>
  <xdr:oneCellAnchor>
    <xdr:from>
      <xdr:col>16</xdr:col>
      <xdr:colOff>351389</xdr:colOff>
      <xdr:row>144</xdr:row>
      <xdr:rowOff>13607</xdr:rowOff>
    </xdr:from>
    <xdr:ext cx="2250616" cy="264560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3FE4F268-5F6D-2A43-E988-B07F05061A21}"/>
            </a:ext>
          </a:extLst>
        </xdr:cNvPr>
        <xdr:cNvSpPr txBox="1"/>
      </xdr:nvSpPr>
      <xdr:spPr>
        <a:xfrm>
          <a:off x="10033271" y="27064607"/>
          <a:ext cx="2250616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Genera tablas de variables para ABT</a:t>
          </a:r>
        </a:p>
      </xdr:txBody>
    </xdr:sp>
    <xdr:clientData/>
  </xdr:oneCellAnchor>
  <xdr:oneCellAnchor>
    <xdr:from>
      <xdr:col>14</xdr:col>
      <xdr:colOff>313762</xdr:colOff>
      <xdr:row>151</xdr:row>
      <xdr:rowOff>156883</xdr:rowOff>
    </xdr:from>
    <xdr:ext cx="2061883" cy="264560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0DBEF9F8-7015-45C7-A287-CAAE1FE34B8D}"/>
            </a:ext>
          </a:extLst>
        </xdr:cNvPr>
        <xdr:cNvSpPr txBox="1"/>
      </xdr:nvSpPr>
      <xdr:spPr>
        <a:xfrm>
          <a:off x="10029262" y="28922383"/>
          <a:ext cx="206188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FM_TRX_BHV_STMT_TDC_CTA</a:t>
          </a:r>
          <a:endParaRPr lang="en-US" sz="1100" b="1"/>
        </a:p>
      </xdr:txBody>
    </xdr:sp>
    <xdr:clientData/>
  </xdr:oneCellAnchor>
  <xdr:oneCellAnchor>
    <xdr:from>
      <xdr:col>14</xdr:col>
      <xdr:colOff>339376</xdr:colOff>
      <xdr:row>159</xdr:row>
      <xdr:rowOff>86562</xdr:rowOff>
    </xdr:from>
    <xdr:ext cx="2023824" cy="264560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C1669352-F07E-42DF-B17A-56886566B612}"/>
            </a:ext>
          </a:extLst>
        </xdr:cNvPr>
        <xdr:cNvSpPr txBox="1"/>
      </xdr:nvSpPr>
      <xdr:spPr>
        <a:xfrm>
          <a:off x="10054876" y="30376062"/>
          <a:ext cx="2023824" cy="26456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EXT_TRX_BHV_STMT_TDC_CTA</a:t>
          </a:r>
          <a:endParaRPr lang="en-US">
            <a:effectLst/>
          </a:endParaRPr>
        </a:p>
      </xdr:txBody>
    </xdr:sp>
    <xdr:clientData/>
  </xdr:oneCellAnchor>
  <xdr:oneCellAnchor>
    <xdr:from>
      <xdr:col>14</xdr:col>
      <xdr:colOff>475458</xdr:colOff>
      <xdr:row>163</xdr:row>
      <xdr:rowOff>140194</xdr:rowOff>
    </xdr:from>
    <xdr:ext cx="1761508" cy="264560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57A29DCF-3E17-4A4D-B664-D6651D3D365E}"/>
            </a:ext>
          </a:extLst>
        </xdr:cNvPr>
        <xdr:cNvSpPr txBox="1"/>
      </xdr:nvSpPr>
      <xdr:spPr>
        <a:xfrm>
          <a:off x="10190958" y="31191694"/>
          <a:ext cx="1761508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none">
              <a:solidFill>
                <a:srgbClr val="C00000"/>
              </a:solidFill>
            </a:rPr>
            <a:t>MDL_STM_B_PD_TDC_FNL</a:t>
          </a:r>
        </a:p>
      </xdr:txBody>
    </xdr:sp>
    <xdr:clientData/>
  </xdr:oneCellAnchor>
  <xdr:twoCellAnchor>
    <xdr:from>
      <xdr:col>16</xdr:col>
      <xdr:colOff>141053</xdr:colOff>
      <xdr:row>160</xdr:row>
      <xdr:rowOff>160622</xdr:rowOff>
    </xdr:from>
    <xdr:to>
      <xdr:col>16</xdr:col>
      <xdr:colOff>145977</xdr:colOff>
      <xdr:row>163</xdr:row>
      <xdr:rowOff>140194</xdr:rowOff>
    </xdr:to>
    <xdr:cxnSp macro="">
      <xdr:nvCxnSpPr>
        <xdr:cNvPr id="704" name="Straight Arrow Connector 703">
          <a:extLst>
            <a:ext uri="{FF2B5EF4-FFF2-40B4-BE49-F238E27FC236}">
              <a16:creationId xmlns:a16="http://schemas.microsoft.com/office/drawing/2014/main" id="{B0261255-D766-48E7-9A3F-739B2809DD53}"/>
            </a:ext>
          </a:extLst>
        </xdr:cNvPr>
        <xdr:cNvCxnSpPr>
          <a:stCxn id="702" idx="2"/>
          <a:endCxn id="703" idx="0"/>
        </xdr:cNvCxnSpPr>
      </xdr:nvCxnSpPr>
      <xdr:spPr>
        <a:xfrm>
          <a:off x="11070991" y="30640622"/>
          <a:ext cx="4924" cy="551072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56030</xdr:colOff>
      <xdr:row>156</xdr:row>
      <xdr:rowOff>11203</xdr:rowOff>
    </xdr:from>
    <xdr:to>
      <xdr:col>16</xdr:col>
      <xdr:colOff>224343</xdr:colOff>
      <xdr:row>157</xdr:row>
      <xdr:rowOff>703</xdr:rowOff>
    </xdr:to>
    <xdr:sp macro="" textlink="">
      <xdr:nvSpPr>
        <xdr:cNvPr id="705" name="Oval 704">
          <a:extLst>
            <a:ext uri="{FF2B5EF4-FFF2-40B4-BE49-F238E27FC236}">
              <a16:creationId xmlns:a16="http://schemas.microsoft.com/office/drawing/2014/main" id="{65742865-C7F8-4D3C-8317-EE81470A9227}"/>
            </a:ext>
          </a:extLst>
        </xdr:cNvPr>
        <xdr:cNvSpPr/>
      </xdr:nvSpPr>
      <xdr:spPr>
        <a:xfrm>
          <a:off x="10985968" y="29729203"/>
          <a:ext cx="168313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140187</xdr:colOff>
      <xdr:row>157</xdr:row>
      <xdr:rowOff>703</xdr:rowOff>
    </xdr:from>
    <xdr:to>
      <xdr:col>16</xdr:col>
      <xdr:colOff>141053</xdr:colOff>
      <xdr:row>159</xdr:row>
      <xdr:rowOff>86562</xdr:rowOff>
    </xdr:to>
    <xdr:cxnSp macro="">
      <xdr:nvCxnSpPr>
        <xdr:cNvPr id="706" name="Straight Arrow Connector 705">
          <a:extLst>
            <a:ext uri="{FF2B5EF4-FFF2-40B4-BE49-F238E27FC236}">
              <a16:creationId xmlns:a16="http://schemas.microsoft.com/office/drawing/2014/main" id="{4F8A6861-D7A3-4FF2-AD78-DB6C951ECA8E}"/>
            </a:ext>
          </a:extLst>
        </xdr:cNvPr>
        <xdr:cNvCxnSpPr>
          <a:cxnSpLocks/>
          <a:stCxn id="705" idx="4"/>
          <a:endCxn id="702" idx="0"/>
        </xdr:cNvCxnSpPr>
      </xdr:nvCxnSpPr>
      <xdr:spPr>
        <a:xfrm>
          <a:off x="11070125" y="29909203"/>
          <a:ext cx="866" cy="466859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134469</xdr:colOff>
      <xdr:row>153</xdr:row>
      <xdr:rowOff>40443</xdr:rowOff>
    </xdr:from>
    <xdr:to>
      <xdr:col>16</xdr:col>
      <xdr:colOff>140187</xdr:colOff>
      <xdr:row>156</xdr:row>
      <xdr:rowOff>11203</xdr:rowOff>
    </xdr:to>
    <xdr:cxnSp macro="">
      <xdr:nvCxnSpPr>
        <xdr:cNvPr id="707" name="Straight Arrow Connector 706">
          <a:extLst>
            <a:ext uri="{FF2B5EF4-FFF2-40B4-BE49-F238E27FC236}">
              <a16:creationId xmlns:a16="http://schemas.microsoft.com/office/drawing/2014/main" id="{D051AA54-ACEB-4548-97E3-FDCD14F76DBD}"/>
            </a:ext>
          </a:extLst>
        </xdr:cNvPr>
        <xdr:cNvCxnSpPr>
          <a:cxnSpLocks/>
          <a:stCxn id="701" idx="2"/>
          <a:endCxn id="705" idx="0"/>
        </xdr:cNvCxnSpPr>
      </xdr:nvCxnSpPr>
      <xdr:spPr>
        <a:xfrm>
          <a:off x="11064407" y="29186943"/>
          <a:ext cx="5718" cy="542260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437029</xdr:colOff>
      <xdr:row>155</xdr:row>
      <xdr:rowOff>156883</xdr:rowOff>
    </xdr:from>
    <xdr:ext cx="1623330" cy="264560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B8DBBEC0-2780-42DE-9A15-8D48AE7FDF4E}"/>
            </a:ext>
          </a:extLst>
        </xdr:cNvPr>
        <xdr:cNvSpPr txBox="1"/>
      </xdr:nvSpPr>
      <xdr:spPr>
        <a:xfrm>
          <a:off x="8938092" y="29684383"/>
          <a:ext cx="1623330" cy="26456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EX_ABT_B_PD_TDC_CTA</a:t>
          </a:r>
        </a:p>
      </xdr:txBody>
    </xdr:sp>
    <xdr:clientData/>
  </xdr:oneCellAnchor>
  <xdr:twoCellAnchor>
    <xdr:from>
      <xdr:col>15</xdr:col>
      <xdr:colOff>245006</xdr:colOff>
      <xdr:row>156</xdr:row>
      <xdr:rowOff>98663</xdr:rowOff>
    </xdr:from>
    <xdr:to>
      <xdr:col>16</xdr:col>
      <xdr:colOff>56030</xdr:colOff>
      <xdr:row>156</xdr:row>
      <xdr:rowOff>101203</xdr:rowOff>
    </xdr:to>
    <xdr:cxnSp macro="">
      <xdr:nvCxnSpPr>
        <xdr:cNvPr id="709" name="Straight Arrow Connector 708">
          <a:extLst>
            <a:ext uri="{FF2B5EF4-FFF2-40B4-BE49-F238E27FC236}">
              <a16:creationId xmlns:a16="http://schemas.microsoft.com/office/drawing/2014/main" id="{1A79A161-EE5C-4219-941A-E6470EE5CD3F}"/>
            </a:ext>
          </a:extLst>
        </xdr:cNvPr>
        <xdr:cNvCxnSpPr>
          <a:cxnSpLocks/>
          <a:stCxn id="708" idx="3"/>
          <a:endCxn id="705" idx="2"/>
        </xdr:cNvCxnSpPr>
      </xdr:nvCxnSpPr>
      <xdr:spPr>
        <a:xfrm>
          <a:off x="10567725" y="29816663"/>
          <a:ext cx="418243" cy="2540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452241</xdr:colOff>
      <xdr:row>155</xdr:row>
      <xdr:rowOff>136871</xdr:rowOff>
    </xdr:from>
    <xdr:ext cx="1576072" cy="264560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F9C7C18A-03CE-4FC8-B096-58E8E76750C8}"/>
            </a:ext>
          </a:extLst>
        </xdr:cNvPr>
        <xdr:cNvSpPr txBox="1"/>
      </xdr:nvSpPr>
      <xdr:spPr>
        <a:xfrm>
          <a:off x="11382179" y="29664371"/>
          <a:ext cx="1576072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Extrae</a:t>
          </a:r>
          <a:r>
            <a:rPr lang="en-US" sz="1100" baseline="0"/>
            <a:t> universo objetivo</a:t>
          </a:r>
          <a:endParaRPr lang="en-US" sz="1100"/>
        </a:p>
      </xdr:txBody>
    </xdr:sp>
    <xdr:clientData/>
  </xdr:oneCellAnchor>
  <xdr:oneCellAnchor>
    <xdr:from>
      <xdr:col>16</xdr:col>
      <xdr:colOff>362594</xdr:colOff>
      <xdr:row>161</xdr:row>
      <xdr:rowOff>114460</xdr:rowOff>
    </xdr:from>
    <xdr:ext cx="2250616" cy="264560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1B955119-B5D3-4745-83AE-0EBDA6E1F774}"/>
            </a:ext>
          </a:extLst>
        </xdr:cNvPr>
        <xdr:cNvSpPr txBox="1"/>
      </xdr:nvSpPr>
      <xdr:spPr>
        <a:xfrm>
          <a:off x="11292532" y="30784960"/>
          <a:ext cx="2250616" cy="264560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Genera tablas de variables para ABT</a:t>
          </a:r>
        </a:p>
      </xdr:txBody>
    </xdr:sp>
    <xdr:clientData/>
  </xdr:oneCellAnchor>
  <xdr:twoCellAnchor>
    <xdr:from>
      <xdr:col>25</xdr:col>
      <xdr:colOff>441833</xdr:colOff>
      <xdr:row>146</xdr:row>
      <xdr:rowOff>56035</xdr:rowOff>
    </xdr:from>
    <xdr:to>
      <xdr:col>26</xdr:col>
      <xdr:colOff>5028</xdr:colOff>
      <xdr:row>147</xdr:row>
      <xdr:rowOff>45535</xdr:rowOff>
    </xdr:to>
    <xdr:sp macro="" textlink="">
      <xdr:nvSpPr>
        <xdr:cNvPr id="712" name="Oval 711">
          <a:extLst>
            <a:ext uri="{FF2B5EF4-FFF2-40B4-BE49-F238E27FC236}">
              <a16:creationId xmlns:a16="http://schemas.microsoft.com/office/drawing/2014/main" id="{67E19C9D-03EA-4D83-BF40-BE06704D705A}"/>
            </a:ext>
          </a:extLst>
        </xdr:cNvPr>
        <xdr:cNvSpPr/>
      </xdr:nvSpPr>
      <xdr:spPr>
        <a:xfrm>
          <a:off x="15569774" y="27488035"/>
          <a:ext cx="168313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525990</xdr:colOff>
      <xdr:row>147</xdr:row>
      <xdr:rowOff>45535</xdr:rowOff>
    </xdr:from>
    <xdr:to>
      <xdr:col>25</xdr:col>
      <xdr:colOff>528410</xdr:colOff>
      <xdr:row>149</xdr:row>
      <xdr:rowOff>77223</xdr:rowOff>
    </xdr:to>
    <xdr:cxnSp macro="">
      <xdr:nvCxnSpPr>
        <xdr:cNvPr id="713" name="Straight Arrow Connector 712">
          <a:extLst>
            <a:ext uri="{FF2B5EF4-FFF2-40B4-BE49-F238E27FC236}">
              <a16:creationId xmlns:a16="http://schemas.microsoft.com/office/drawing/2014/main" id="{F842D022-C6A8-43A8-9275-98CF3DE7E0F1}"/>
            </a:ext>
          </a:extLst>
        </xdr:cNvPr>
        <xdr:cNvCxnSpPr>
          <a:cxnSpLocks/>
          <a:stCxn id="712" idx="4"/>
          <a:endCxn id="716" idx="0"/>
        </xdr:cNvCxnSpPr>
      </xdr:nvCxnSpPr>
      <xdr:spPr>
        <a:xfrm>
          <a:off x="15653931" y="27668035"/>
          <a:ext cx="2420" cy="41268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525990</xdr:colOff>
      <xdr:row>133</xdr:row>
      <xdr:rowOff>56031</xdr:rowOff>
    </xdr:from>
    <xdr:to>
      <xdr:col>25</xdr:col>
      <xdr:colOff>528384</xdr:colOff>
      <xdr:row>146</xdr:row>
      <xdr:rowOff>56035</xdr:rowOff>
    </xdr:to>
    <xdr:cxnSp macro="">
      <xdr:nvCxnSpPr>
        <xdr:cNvPr id="714" name="Straight Arrow Connector 713">
          <a:extLst>
            <a:ext uri="{FF2B5EF4-FFF2-40B4-BE49-F238E27FC236}">
              <a16:creationId xmlns:a16="http://schemas.microsoft.com/office/drawing/2014/main" id="{21EFE5C8-CF91-4AFF-87E0-CD6E9DC32F91}"/>
            </a:ext>
          </a:extLst>
        </xdr:cNvPr>
        <xdr:cNvCxnSpPr>
          <a:cxnSpLocks/>
          <a:stCxn id="624" idx="2"/>
          <a:endCxn id="712" idx="0"/>
        </xdr:cNvCxnSpPr>
      </xdr:nvCxnSpPr>
      <xdr:spPr>
        <a:xfrm flipH="1">
          <a:off x="15653931" y="25011531"/>
          <a:ext cx="2394" cy="2476504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97173</xdr:colOff>
      <xdr:row>146</xdr:row>
      <xdr:rowOff>10518</xdr:rowOff>
    </xdr:from>
    <xdr:ext cx="1859376" cy="436786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3AAB684E-3A6C-4BD2-9E23-4E90A1D28C85}"/>
            </a:ext>
          </a:extLst>
        </xdr:cNvPr>
        <xdr:cNvSpPr txBox="1"/>
      </xdr:nvSpPr>
      <xdr:spPr>
        <a:xfrm>
          <a:off x="15830232" y="27442518"/>
          <a:ext cx="1859376" cy="436786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Adiciona info</a:t>
          </a:r>
          <a:r>
            <a:rPr lang="en-US" sz="1100" baseline="0"/>
            <a:t>. transacciones tdc por tipo de consumo</a:t>
          </a:r>
          <a:endParaRPr lang="en-US" sz="1100"/>
        </a:p>
      </xdr:txBody>
    </xdr:sp>
    <xdr:clientData/>
  </xdr:oneCellAnchor>
  <xdr:oneCellAnchor>
    <xdr:from>
      <xdr:col>23</xdr:col>
      <xdr:colOff>168087</xdr:colOff>
      <xdr:row>149</xdr:row>
      <xdr:rowOff>77223</xdr:rowOff>
    </xdr:from>
    <xdr:ext cx="3141116" cy="264560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D27C6266-F9CB-4B28-96A0-3B5E5848F3F6}"/>
            </a:ext>
          </a:extLst>
        </xdr:cNvPr>
        <xdr:cNvSpPr txBox="1"/>
      </xdr:nvSpPr>
      <xdr:spPr>
        <a:xfrm>
          <a:off x="14085793" y="28080723"/>
          <a:ext cx="3141116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(1,2,3,4,5,6,7,8,9,10,11)</a:t>
          </a:r>
        </a:p>
      </xdr:txBody>
    </xdr:sp>
    <xdr:clientData/>
  </xdr:oneCellAnchor>
  <xdr:twoCellAnchor>
    <xdr:from>
      <xdr:col>17</xdr:col>
      <xdr:colOff>399734</xdr:colOff>
      <xdr:row>146</xdr:row>
      <xdr:rowOff>146035</xdr:rowOff>
    </xdr:from>
    <xdr:to>
      <xdr:col>25</xdr:col>
      <xdr:colOff>441833</xdr:colOff>
      <xdr:row>146</xdr:row>
      <xdr:rowOff>171621</xdr:rowOff>
    </xdr:to>
    <xdr:cxnSp macro="">
      <xdr:nvCxnSpPr>
        <xdr:cNvPr id="719" name="Straight Arrow Connector 718">
          <a:extLst>
            <a:ext uri="{FF2B5EF4-FFF2-40B4-BE49-F238E27FC236}">
              <a16:creationId xmlns:a16="http://schemas.microsoft.com/office/drawing/2014/main" id="{1722C6C5-FD35-7737-9422-DD64DB843A91}"/>
            </a:ext>
          </a:extLst>
        </xdr:cNvPr>
        <xdr:cNvCxnSpPr>
          <a:stCxn id="674" idx="3"/>
          <a:endCxn id="712" idx="2"/>
        </xdr:cNvCxnSpPr>
      </xdr:nvCxnSpPr>
      <xdr:spPr>
        <a:xfrm flipV="1">
          <a:off x="10686734" y="27578035"/>
          <a:ext cx="4883040" cy="25586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441834</xdr:colOff>
      <xdr:row>163</xdr:row>
      <xdr:rowOff>156886</xdr:rowOff>
    </xdr:from>
    <xdr:to>
      <xdr:col>26</xdr:col>
      <xdr:colOff>5029</xdr:colOff>
      <xdr:row>164</xdr:row>
      <xdr:rowOff>146386</xdr:rowOff>
    </xdr:to>
    <xdr:sp macro="" textlink="">
      <xdr:nvSpPr>
        <xdr:cNvPr id="724" name="Oval 723">
          <a:extLst>
            <a:ext uri="{FF2B5EF4-FFF2-40B4-BE49-F238E27FC236}">
              <a16:creationId xmlns:a16="http://schemas.microsoft.com/office/drawing/2014/main" id="{179EF35A-89F0-4FB6-9036-C926639C233C}"/>
            </a:ext>
          </a:extLst>
        </xdr:cNvPr>
        <xdr:cNvSpPr/>
      </xdr:nvSpPr>
      <xdr:spPr>
        <a:xfrm>
          <a:off x="15569775" y="30827386"/>
          <a:ext cx="168313" cy="180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525991</xdr:colOff>
      <xdr:row>164</xdr:row>
      <xdr:rowOff>146386</xdr:rowOff>
    </xdr:from>
    <xdr:to>
      <xdr:col>25</xdr:col>
      <xdr:colOff>528437</xdr:colOff>
      <xdr:row>167</xdr:row>
      <xdr:rowOff>77221</xdr:rowOff>
    </xdr:to>
    <xdr:cxnSp macro="">
      <xdr:nvCxnSpPr>
        <xdr:cNvPr id="725" name="Straight Arrow Connector 724">
          <a:extLst>
            <a:ext uri="{FF2B5EF4-FFF2-40B4-BE49-F238E27FC236}">
              <a16:creationId xmlns:a16="http://schemas.microsoft.com/office/drawing/2014/main" id="{E80860D7-1A7D-49C8-86F1-86A72419EBC8}"/>
            </a:ext>
          </a:extLst>
        </xdr:cNvPr>
        <xdr:cNvCxnSpPr>
          <a:cxnSpLocks/>
          <a:stCxn id="724" idx="4"/>
          <a:endCxn id="728" idx="0"/>
        </xdr:cNvCxnSpPr>
      </xdr:nvCxnSpPr>
      <xdr:spPr>
        <a:xfrm>
          <a:off x="15653932" y="31007386"/>
          <a:ext cx="2446" cy="502335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525991</xdr:colOff>
      <xdr:row>150</xdr:row>
      <xdr:rowOff>151283</xdr:rowOff>
    </xdr:from>
    <xdr:to>
      <xdr:col>25</xdr:col>
      <xdr:colOff>528410</xdr:colOff>
      <xdr:row>163</xdr:row>
      <xdr:rowOff>156886</xdr:rowOff>
    </xdr:to>
    <xdr:cxnSp macro="">
      <xdr:nvCxnSpPr>
        <xdr:cNvPr id="726" name="Straight Arrow Connector 725">
          <a:extLst>
            <a:ext uri="{FF2B5EF4-FFF2-40B4-BE49-F238E27FC236}">
              <a16:creationId xmlns:a16="http://schemas.microsoft.com/office/drawing/2014/main" id="{AD24417B-45F8-4E35-BC17-77F459C9C94A}"/>
            </a:ext>
          </a:extLst>
        </xdr:cNvPr>
        <xdr:cNvCxnSpPr>
          <a:cxnSpLocks/>
          <a:stCxn id="716" idx="2"/>
          <a:endCxn id="724" idx="0"/>
        </xdr:cNvCxnSpPr>
      </xdr:nvCxnSpPr>
      <xdr:spPr>
        <a:xfrm flipH="1">
          <a:off x="15653932" y="28345283"/>
          <a:ext cx="2419" cy="2482103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97174</xdr:colOff>
      <xdr:row>163</xdr:row>
      <xdr:rowOff>111369</xdr:rowOff>
    </xdr:from>
    <xdr:ext cx="1859376" cy="436786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22DF7F46-56B8-4D30-9DE2-8AF7B7068708}"/>
            </a:ext>
          </a:extLst>
        </xdr:cNvPr>
        <xdr:cNvSpPr txBox="1"/>
      </xdr:nvSpPr>
      <xdr:spPr>
        <a:xfrm>
          <a:off x="15830233" y="30781869"/>
          <a:ext cx="1859376" cy="436786"/>
        </a:xfrm>
        <a:prstGeom prst="rect">
          <a:avLst/>
        </a:prstGeom>
        <a:solidFill>
          <a:srgbClr val="FFFFCC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Adicion info. estados de cuenta de tdc</a:t>
          </a:r>
        </a:p>
      </xdr:txBody>
    </xdr:sp>
    <xdr:clientData/>
  </xdr:oneCellAnchor>
  <xdr:oneCellAnchor>
    <xdr:from>
      <xdr:col>23</xdr:col>
      <xdr:colOff>78441</xdr:colOff>
      <xdr:row>167</xdr:row>
      <xdr:rowOff>77221</xdr:rowOff>
    </xdr:from>
    <xdr:ext cx="3320461" cy="264560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1895669E-2252-4BF2-82C3-AE8364468DC9}"/>
            </a:ext>
          </a:extLst>
        </xdr:cNvPr>
        <xdr:cNvSpPr txBox="1"/>
      </xdr:nvSpPr>
      <xdr:spPr>
        <a:xfrm>
          <a:off x="13996147" y="31509721"/>
          <a:ext cx="3320461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MDL_ABT_B_PD_TDC_S01 (1,2,3,4,5,6,7,8,9,10,11,12)</a:t>
          </a:r>
        </a:p>
      </xdr:txBody>
    </xdr:sp>
    <xdr:clientData/>
  </xdr:oneCellAnchor>
  <xdr:twoCellAnchor>
    <xdr:from>
      <xdr:col>17</xdr:col>
      <xdr:colOff>421613</xdr:colOff>
      <xdr:row>164</xdr:row>
      <xdr:rowOff>56386</xdr:rowOff>
    </xdr:from>
    <xdr:to>
      <xdr:col>25</xdr:col>
      <xdr:colOff>441834</xdr:colOff>
      <xdr:row>164</xdr:row>
      <xdr:rowOff>81974</xdr:rowOff>
    </xdr:to>
    <xdr:cxnSp macro="">
      <xdr:nvCxnSpPr>
        <xdr:cNvPr id="730" name="Straight Arrow Connector 729">
          <a:extLst>
            <a:ext uri="{FF2B5EF4-FFF2-40B4-BE49-F238E27FC236}">
              <a16:creationId xmlns:a16="http://schemas.microsoft.com/office/drawing/2014/main" id="{4BF73A93-B98B-60EC-47A3-1D3527756AE3}"/>
            </a:ext>
          </a:extLst>
        </xdr:cNvPr>
        <xdr:cNvCxnSpPr>
          <a:stCxn id="703" idx="3"/>
          <a:endCxn id="724" idx="2"/>
        </xdr:cNvCxnSpPr>
      </xdr:nvCxnSpPr>
      <xdr:spPr>
        <a:xfrm flipV="1">
          <a:off x="10708613" y="30917386"/>
          <a:ext cx="4861162" cy="25588"/>
        </a:xfrm>
        <a:prstGeom prst="straightConnector1">
          <a:avLst/>
        </a:prstGeom>
        <a:ln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508958</xdr:colOff>
      <xdr:row>27</xdr:row>
      <xdr:rowOff>126436</xdr:rowOff>
    </xdr:from>
    <xdr:to>
      <xdr:col>11</xdr:col>
      <xdr:colOff>1277471</xdr:colOff>
      <xdr:row>58</xdr:row>
      <xdr:rowOff>5705</xdr:rowOff>
    </xdr:to>
    <xdr:cxnSp macro="">
      <xdr:nvCxnSpPr>
        <xdr:cNvPr id="734" name="Connector: Curved 733">
          <a:extLst>
            <a:ext uri="{FF2B5EF4-FFF2-40B4-BE49-F238E27FC236}">
              <a16:creationId xmlns:a16="http://schemas.microsoft.com/office/drawing/2014/main" id="{6387B50D-AFF0-EB62-2005-109173DE7228}"/>
            </a:ext>
          </a:extLst>
        </xdr:cNvPr>
        <xdr:cNvCxnSpPr>
          <a:stCxn id="106" idx="1"/>
          <a:endCxn id="298" idx="0"/>
        </xdr:cNvCxnSpPr>
      </xdr:nvCxnSpPr>
      <xdr:spPr>
        <a:xfrm rot="10800000" flipV="1">
          <a:off x="2937833" y="4888936"/>
          <a:ext cx="3804607" cy="5784769"/>
        </a:xfrm>
        <a:prstGeom prst="curvedConnector2">
          <a:avLst/>
        </a:prstGeom>
        <a:ln>
          <a:prstDash val="dash"/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587384</xdr:colOff>
      <xdr:row>27</xdr:row>
      <xdr:rowOff>126437</xdr:rowOff>
    </xdr:from>
    <xdr:to>
      <xdr:col>11</xdr:col>
      <xdr:colOff>1277471</xdr:colOff>
      <xdr:row>95</xdr:row>
      <xdr:rowOff>154477</xdr:rowOff>
    </xdr:to>
    <xdr:cxnSp macro="">
      <xdr:nvCxnSpPr>
        <xdr:cNvPr id="737" name="Connector: Curved 736">
          <a:extLst>
            <a:ext uri="{FF2B5EF4-FFF2-40B4-BE49-F238E27FC236}">
              <a16:creationId xmlns:a16="http://schemas.microsoft.com/office/drawing/2014/main" id="{171A7D43-D37B-4021-EEA1-0F3DC0AB3702}"/>
            </a:ext>
          </a:extLst>
        </xdr:cNvPr>
        <xdr:cNvCxnSpPr>
          <a:stCxn id="106" idx="1"/>
          <a:endCxn id="532" idx="0"/>
        </xdr:cNvCxnSpPr>
      </xdr:nvCxnSpPr>
      <xdr:spPr>
        <a:xfrm rot="10800000" flipV="1">
          <a:off x="3011929" y="4888937"/>
          <a:ext cx="3720769" cy="12982040"/>
        </a:xfrm>
        <a:prstGeom prst="curvedConnector2">
          <a:avLst/>
        </a:prstGeom>
        <a:ln>
          <a:prstDash val="dash"/>
          <a:headEnd type="none"/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quel Navarrete" refreshedDate="45223.778869907408" createdVersion="8" refreshedVersion="8" minRefreshableVersion="3" recordCount="713" xr:uid="{655C713E-4D92-4B94-979A-E7DCEC270F40}">
  <cacheSource type="worksheet">
    <worksheetSource ref="I1:L963" sheet="Variables"/>
  </cacheSource>
  <cacheFields count="3">
    <cacheField name="Var Name" numFmtId="0">
      <sharedItems/>
    </cacheField>
    <cacheField name="Longitud" numFmtId="0">
      <sharedItems containsSemiMixedTypes="0" containsString="0" containsNumber="1" containsInteger="1" minValue="17" maxValue="26"/>
    </cacheField>
    <cacheField name="Tipo" numFmtId="0">
      <sharedItems count="34">
        <s v="ALM / GST"/>
        <s v="CMN / GST"/>
        <s v="EDC / GST"/>
        <s v="ENT / GST"/>
        <s v="GHS / GST"/>
        <s v="OTS / GST"/>
        <s v="RTL / GST"/>
        <s v="SLD / GST"/>
        <s v="TRP / GST"/>
        <s v="VCN / GST"/>
        <s v="VAR / GST"/>
        <s v="VTM / GST"/>
        <s v="SDO / LM"/>
        <s v="PGO / LM"/>
        <s v="CNS / LM"/>
        <s v="INT / LM"/>
        <s v="PGO / SDO"/>
        <s v="CNS / SDO"/>
        <s v="INT / SDO"/>
        <s v="PGO / CNS"/>
        <s v="ATM / CNS"/>
        <s v="DEP / COR"/>
        <s v="ATM / COR"/>
        <s v="CNS / COR"/>
        <s v="CNS / DEP"/>
        <s v="SDOT / CAP"/>
        <s v="DEPT / CAP"/>
        <s v="SDOTDC / SDOT"/>
        <s v="SDOPRP / SDOT"/>
        <s v="SDOHIP / SDOT"/>
        <s v="AUT / SDOT" u="1"/>
        <s v="HIP / SDOT" u="1"/>
        <s v="SDO / SDOT" u="1"/>
        <s v="PRP / SDO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3">
  <r>
    <s v="I_R_ALM_GST_ALM_01MB"/>
    <n v="20"/>
    <x v="0"/>
  </r>
  <r>
    <s v="I_R_ALM_GST_ALM_02MB"/>
    <n v="20"/>
    <x v="0"/>
  </r>
  <r>
    <s v="I_R_ALM_GST_ALM_03MB"/>
    <n v="20"/>
    <x v="0"/>
  </r>
  <r>
    <s v="I_R_ALM_GST_ALM_06MB"/>
    <n v="20"/>
    <x v="0"/>
  </r>
  <r>
    <s v="I_R_ALM_GST_ALM_09MB"/>
    <n v="20"/>
    <x v="0"/>
  </r>
  <r>
    <s v="I_R_ALM_GST_ALM_12MB"/>
    <n v="20"/>
    <x v="0"/>
  </r>
  <r>
    <s v="I_V_R_ALM_GST_ALM_L01_02"/>
    <n v="24"/>
    <x v="0"/>
  </r>
  <r>
    <s v="I_V_R_ALM_GST_ALM_L02_03"/>
    <n v="24"/>
    <x v="0"/>
  </r>
  <r>
    <s v="I_V_R_ALM_GST_ALM_L03_06"/>
    <n v="24"/>
    <x v="0"/>
  </r>
  <r>
    <s v="I_V_R_ALM_GST_ALM_L06_09"/>
    <n v="24"/>
    <x v="0"/>
  </r>
  <r>
    <s v="I_V_R_ALM_GST_ALM_L09_12"/>
    <n v="24"/>
    <x v="0"/>
  </r>
  <r>
    <s v="I_AV_R_ALM_GST_ALM_L01_03"/>
    <n v="25"/>
    <x v="0"/>
  </r>
  <r>
    <s v="I_AV_R_ALM_GST_ALM_L01_06"/>
    <n v="25"/>
    <x v="0"/>
  </r>
  <r>
    <s v="I_AV_R_ALM_GST_ALM_L01_12"/>
    <n v="25"/>
    <x v="0"/>
  </r>
  <r>
    <s v="I_AV_R_ALM_GST_ALM_L13_24"/>
    <n v="25"/>
    <x v="0"/>
  </r>
  <r>
    <s v="I_SIN_R_ALM_GST_ALM_L01_03"/>
    <n v="26"/>
    <x v="0"/>
  </r>
  <r>
    <s v="I_SIN_R_ALM_GST_ALM_L01_06"/>
    <n v="26"/>
    <x v="0"/>
  </r>
  <r>
    <s v="I_SIN_R_ALM_GST_ALM_L01_12"/>
    <n v="26"/>
    <x v="0"/>
  </r>
  <r>
    <s v="I_SIN_R_ALM_GST_ALM_L13_24"/>
    <n v="26"/>
    <x v="0"/>
  </r>
  <r>
    <s v="I_SDC_R_ALM_GST_ALM_L01_03"/>
    <n v="26"/>
    <x v="0"/>
  </r>
  <r>
    <s v="I_SDC_R_ALM_GST_ALM_L01_06"/>
    <n v="26"/>
    <x v="0"/>
  </r>
  <r>
    <s v="I_SDC_R_ALM_GST_ALM_L01_12"/>
    <n v="26"/>
    <x v="0"/>
  </r>
  <r>
    <s v="I_SDC_R_ALM_GST_ALM_L13_24"/>
    <n v="26"/>
    <x v="0"/>
  </r>
  <r>
    <s v="I_R_CMN_GST_CMN_01MB"/>
    <n v="20"/>
    <x v="1"/>
  </r>
  <r>
    <s v="I_R_CMN_GST_CMN_02MB"/>
    <n v="20"/>
    <x v="1"/>
  </r>
  <r>
    <s v="I_R_CMN_GST_CMN_03MB"/>
    <n v="20"/>
    <x v="1"/>
  </r>
  <r>
    <s v="I_R_CMN_GST_CMN_06MB"/>
    <n v="20"/>
    <x v="1"/>
  </r>
  <r>
    <s v="I_R_CMN_GST_CMN_09MB"/>
    <n v="20"/>
    <x v="1"/>
  </r>
  <r>
    <s v="I_R_CMN_GST_CMN_12MB"/>
    <n v="20"/>
    <x v="1"/>
  </r>
  <r>
    <s v="I_V_R_CMN_GST_CMN_L01_02"/>
    <n v="24"/>
    <x v="1"/>
  </r>
  <r>
    <s v="I_V_R_CMN_GST_CMN_L02_03"/>
    <n v="24"/>
    <x v="1"/>
  </r>
  <r>
    <s v="I_V_R_CMN_GST_CMN_L03_06"/>
    <n v="24"/>
    <x v="1"/>
  </r>
  <r>
    <s v="I_V_R_CMN_GST_CMN_L06_09"/>
    <n v="24"/>
    <x v="1"/>
  </r>
  <r>
    <s v="I_V_R_CMN_GST_CMN_L09_12"/>
    <n v="24"/>
    <x v="1"/>
  </r>
  <r>
    <s v="I_AV_R_CMN_GST_CMN_L01_03"/>
    <n v="25"/>
    <x v="1"/>
  </r>
  <r>
    <s v="I_AV_R_CMN_GST_CMN_L01_06"/>
    <n v="25"/>
    <x v="1"/>
  </r>
  <r>
    <s v="I_AV_R_CMN_GST_CMN_L01_12"/>
    <n v="25"/>
    <x v="1"/>
  </r>
  <r>
    <s v="I_AV_R_CMN_GST_CMN_L13_24"/>
    <n v="25"/>
    <x v="1"/>
  </r>
  <r>
    <s v="I_SIN_R_CMN_GST_CMN_L01_03"/>
    <n v="26"/>
    <x v="1"/>
  </r>
  <r>
    <s v="I_SIN_R_CMN_GST_CMN_L01_06"/>
    <n v="26"/>
    <x v="1"/>
  </r>
  <r>
    <s v="I_SIN_R_CMN_GST_CMN_L01_12"/>
    <n v="26"/>
    <x v="1"/>
  </r>
  <r>
    <s v="I_SIN_R_CMN_GST_CMN_L13_24"/>
    <n v="26"/>
    <x v="1"/>
  </r>
  <r>
    <s v="I_SDC_R_CMN_GST_CMN_L01_03"/>
    <n v="26"/>
    <x v="1"/>
  </r>
  <r>
    <s v="I_SDC_R_CMN_GST_CMN_L01_06"/>
    <n v="26"/>
    <x v="1"/>
  </r>
  <r>
    <s v="I_SDC_R_CMN_GST_CMN_L01_12"/>
    <n v="26"/>
    <x v="1"/>
  </r>
  <r>
    <s v="I_SDC_R_CMN_GST_CMN_L13_24"/>
    <n v="26"/>
    <x v="1"/>
  </r>
  <r>
    <s v="I_R_EDC_GST_EDC_01MB"/>
    <n v="20"/>
    <x v="2"/>
  </r>
  <r>
    <s v="I_R_EDC_GST_EDC_02MB"/>
    <n v="20"/>
    <x v="2"/>
  </r>
  <r>
    <s v="I_R_EDC_GST_EDC_03MB"/>
    <n v="20"/>
    <x v="2"/>
  </r>
  <r>
    <s v="I_R_EDC_GST_EDC_06MB"/>
    <n v="20"/>
    <x v="2"/>
  </r>
  <r>
    <s v="I_R_EDC_GST_EDC_09MB"/>
    <n v="20"/>
    <x v="2"/>
  </r>
  <r>
    <s v="I_R_EDC_GST_EDC_12MB"/>
    <n v="20"/>
    <x v="2"/>
  </r>
  <r>
    <s v="I_V_R_EDC_GST_EDC_L01_02"/>
    <n v="24"/>
    <x v="2"/>
  </r>
  <r>
    <s v="I_V_R_EDC_GST_EDC_L02_03"/>
    <n v="24"/>
    <x v="2"/>
  </r>
  <r>
    <s v="I_V_R_EDC_GST_EDC_L03_06"/>
    <n v="24"/>
    <x v="2"/>
  </r>
  <r>
    <s v="I_V_R_EDC_GST_EDC_L06_09"/>
    <n v="24"/>
    <x v="2"/>
  </r>
  <r>
    <s v="I_V_R_EDC_GST_EDC_L09_12"/>
    <n v="24"/>
    <x v="2"/>
  </r>
  <r>
    <s v="I_AV_R_EDC_GST_EDC_L01_03"/>
    <n v="25"/>
    <x v="2"/>
  </r>
  <r>
    <s v="I_AV_R_EDC_GST_EDC_L01_06"/>
    <n v="25"/>
    <x v="2"/>
  </r>
  <r>
    <s v="I_AV_R_EDC_GST_EDC_L01_12"/>
    <n v="25"/>
    <x v="2"/>
  </r>
  <r>
    <s v="I_AV_R_EDC_GST_EDC_L13_24"/>
    <n v="25"/>
    <x v="2"/>
  </r>
  <r>
    <s v="I_SIN_R_EDC_GST_EDC_L01_03"/>
    <n v="26"/>
    <x v="2"/>
  </r>
  <r>
    <s v="I_SIN_R_EDC_GST_EDC_L01_06"/>
    <n v="26"/>
    <x v="2"/>
  </r>
  <r>
    <s v="I_SIN_R_EDC_GST_EDC_L01_12"/>
    <n v="26"/>
    <x v="2"/>
  </r>
  <r>
    <s v="I_SIN_R_EDC_GST_EDC_L13_24"/>
    <n v="26"/>
    <x v="2"/>
  </r>
  <r>
    <s v="I_SDC_R_EDC_GST_EDC_L01_03"/>
    <n v="26"/>
    <x v="2"/>
  </r>
  <r>
    <s v="I_SDC_R_EDC_GST_EDC_L01_06"/>
    <n v="26"/>
    <x v="2"/>
  </r>
  <r>
    <s v="I_SDC_R_EDC_GST_EDC_L01_12"/>
    <n v="26"/>
    <x v="2"/>
  </r>
  <r>
    <s v="I_SDC_R_EDC_GST_EDC_L13_24"/>
    <n v="26"/>
    <x v="2"/>
  </r>
  <r>
    <s v="I_R_ENT_GST_ENT_01MB"/>
    <n v="20"/>
    <x v="3"/>
  </r>
  <r>
    <s v="I_R_ENT_GST_ENT_02MB"/>
    <n v="20"/>
    <x v="3"/>
  </r>
  <r>
    <s v="I_R_ENT_GST_ENT_03MB"/>
    <n v="20"/>
    <x v="3"/>
  </r>
  <r>
    <s v="I_R_ENT_GST_ENT_06MB"/>
    <n v="20"/>
    <x v="3"/>
  </r>
  <r>
    <s v="I_R_ENT_GST_ENT_09MB"/>
    <n v="20"/>
    <x v="3"/>
  </r>
  <r>
    <s v="I_R_ENT_GST_ENT_12MB"/>
    <n v="20"/>
    <x v="3"/>
  </r>
  <r>
    <s v="I_V_R_ENT_GST_ENT_L01_02"/>
    <n v="24"/>
    <x v="3"/>
  </r>
  <r>
    <s v="I_V_R_ENT_GST_ENT_L02_03"/>
    <n v="24"/>
    <x v="3"/>
  </r>
  <r>
    <s v="I_V_R_ENT_GST_ENT_L03_06"/>
    <n v="24"/>
    <x v="3"/>
  </r>
  <r>
    <s v="I_V_R_ENT_GST_ENT_L06_09"/>
    <n v="24"/>
    <x v="3"/>
  </r>
  <r>
    <s v="I_V_R_ENT_GST_ENT_L09_12"/>
    <n v="24"/>
    <x v="3"/>
  </r>
  <r>
    <s v="I_AV_R_ENT_GST_ENT_L01_03"/>
    <n v="25"/>
    <x v="3"/>
  </r>
  <r>
    <s v="I_AV_R_ENT_GST_ENT_L01_06"/>
    <n v="25"/>
    <x v="3"/>
  </r>
  <r>
    <s v="I_AV_R_ENT_GST_ENT_L01_12"/>
    <n v="25"/>
    <x v="3"/>
  </r>
  <r>
    <s v="I_AV_R_ENT_GST_ENT_L13_24"/>
    <n v="25"/>
    <x v="3"/>
  </r>
  <r>
    <s v="I_SIN_R_ENT_GST_ENT_L01_03"/>
    <n v="26"/>
    <x v="3"/>
  </r>
  <r>
    <s v="I_SIN_R_ENT_GST_ENT_L01_06"/>
    <n v="26"/>
    <x v="3"/>
  </r>
  <r>
    <s v="I_SIN_R_ENT_GST_ENT_L01_12"/>
    <n v="26"/>
    <x v="3"/>
  </r>
  <r>
    <s v="I_SIN_R_ENT_GST_ENT_L13_24"/>
    <n v="26"/>
    <x v="3"/>
  </r>
  <r>
    <s v="I_SDC_R_ENT_GST_ENT_L01_03"/>
    <n v="26"/>
    <x v="3"/>
  </r>
  <r>
    <s v="I_SDC_R_ENT_GST_ENT_L01_06"/>
    <n v="26"/>
    <x v="3"/>
  </r>
  <r>
    <s v="I_SDC_R_ENT_GST_ENT_L01_12"/>
    <n v="26"/>
    <x v="3"/>
  </r>
  <r>
    <s v="I_SDC_R_ENT_GST_ENT_L13_24"/>
    <n v="26"/>
    <x v="3"/>
  </r>
  <r>
    <s v="I_R_GHS_GST_GHS_01MB"/>
    <n v="20"/>
    <x v="4"/>
  </r>
  <r>
    <s v="I_R_GHS_GST_GHS_02MB"/>
    <n v="20"/>
    <x v="4"/>
  </r>
  <r>
    <s v="I_R_GHS_GST_GHS_03MB"/>
    <n v="20"/>
    <x v="4"/>
  </r>
  <r>
    <s v="I_R_GHS_GST_GHS_06MB"/>
    <n v="20"/>
    <x v="4"/>
  </r>
  <r>
    <s v="I_R_GHS_GST_GHS_09MB"/>
    <n v="20"/>
    <x v="4"/>
  </r>
  <r>
    <s v="I_R_GHS_GST_GHS_12MB"/>
    <n v="20"/>
    <x v="4"/>
  </r>
  <r>
    <s v="I_V_R_GHS_GST_GHS_L01_02"/>
    <n v="24"/>
    <x v="4"/>
  </r>
  <r>
    <s v="I_V_R_GHS_GST_GHS_L02_03"/>
    <n v="24"/>
    <x v="4"/>
  </r>
  <r>
    <s v="I_V_R_GHS_GST_GHS_L03_06"/>
    <n v="24"/>
    <x v="4"/>
  </r>
  <r>
    <s v="I_V_R_GHS_GST_GHS_L06_09"/>
    <n v="24"/>
    <x v="4"/>
  </r>
  <r>
    <s v="I_V_R_GHS_GST_GHS_L09_12"/>
    <n v="24"/>
    <x v="4"/>
  </r>
  <r>
    <s v="I_AV_R_GHS_GST_GHS_L01_03"/>
    <n v="25"/>
    <x v="4"/>
  </r>
  <r>
    <s v="I_AV_R_GHS_GST_GHS_L01_06"/>
    <n v="25"/>
    <x v="4"/>
  </r>
  <r>
    <s v="I_AV_R_GHS_GST_GHS_L01_12"/>
    <n v="25"/>
    <x v="4"/>
  </r>
  <r>
    <s v="I_AV_R_GHS_GST_GHS_L13_24"/>
    <n v="25"/>
    <x v="4"/>
  </r>
  <r>
    <s v="I_SIN_R_GHS_GST_GHS_L01_03"/>
    <n v="26"/>
    <x v="4"/>
  </r>
  <r>
    <s v="I_SIN_R_GHS_GST_GHS_L01_06"/>
    <n v="26"/>
    <x v="4"/>
  </r>
  <r>
    <s v="I_SIN_R_GHS_GST_GHS_L01_12"/>
    <n v="26"/>
    <x v="4"/>
  </r>
  <r>
    <s v="I_SIN_R_GHS_GST_GHS_L13_24"/>
    <n v="26"/>
    <x v="4"/>
  </r>
  <r>
    <s v="I_SDC_R_GHS_GST_GHS_L01_03"/>
    <n v="26"/>
    <x v="4"/>
  </r>
  <r>
    <s v="I_SDC_R_GHS_GST_GHS_L01_06"/>
    <n v="26"/>
    <x v="4"/>
  </r>
  <r>
    <s v="I_SDC_R_GHS_GST_GHS_L01_12"/>
    <n v="26"/>
    <x v="4"/>
  </r>
  <r>
    <s v="I_SDC_R_GHS_GST_GHS_L13_24"/>
    <n v="26"/>
    <x v="4"/>
  </r>
  <r>
    <s v="I_R_OTS_GST_OTS_01MB"/>
    <n v="20"/>
    <x v="5"/>
  </r>
  <r>
    <s v="I_R_OTS_GST_OTS_02MB"/>
    <n v="20"/>
    <x v="5"/>
  </r>
  <r>
    <s v="I_R_OTS_GST_OTS_03MB"/>
    <n v="20"/>
    <x v="5"/>
  </r>
  <r>
    <s v="I_R_OTS_GST_OTS_06MB"/>
    <n v="20"/>
    <x v="5"/>
  </r>
  <r>
    <s v="I_R_OTS_GST_OTS_09MB"/>
    <n v="20"/>
    <x v="5"/>
  </r>
  <r>
    <s v="I_R_OTS_GST_OTS_12MB"/>
    <n v="20"/>
    <x v="5"/>
  </r>
  <r>
    <s v="I_V_R_OTS_GST_OTS_L01_02"/>
    <n v="24"/>
    <x v="5"/>
  </r>
  <r>
    <s v="I_V_R_OTS_GST_OTS_L02_03"/>
    <n v="24"/>
    <x v="5"/>
  </r>
  <r>
    <s v="I_V_R_OTS_GST_OTS_L03_06"/>
    <n v="24"/>
    <x v="5"/>
  </r>
  <r>
    <s v="I_V_R_OTS_GST_OTS_L06_09"/>
    <n v="24"/>
    <x v="5"/>
  </r>
  <r>
    <s v="I_V_R_OTS_GST_OTS_L09_12"/>
    <n v="24"/>
    <x v="5"/>
  </r>
  <r>
    <s v="I_AV_R_OTS_GST_OTS_L01_03"/>
    <n v="25"/>
    <x v="5"/>
  </r>
  <r>
    <s v="I_AV_R_OTS_GST_OTS_L01_06"/>
    <n v="25"/>
    <x v="5"/>
  </r>
  <r>
    <s v="I_AV_R_OTS_GST_OTS_L01_12"/>
    <n v="25"/>
    <x v="5"/>
  </r>
  <r>
    <s v="I_AV_R_OTS_GST_OTS_L13_24"/>
    <n v="25"/>
    <x v="5"/>
  </r>
  <r>
    <s v="I_SIN_R_OTS_GST_OTS_L01_03"/>
    <n v="26"/>
    <x v="5"/>
  </r>
  <r>
    <s v="I_SIN_R_OTS_GST_OTS_L01_06"/>
    <n v="26"/>
    <x v="5"/>
  </r>
  <r>
    <s v="I_SIN_R_OTS_GST_OTS_L01_12"/>
    <n v="26"/>
    <x v="5"/>
  </r>
  <r>
    <s v="I_SIN_R_OTS_GST_OTS_L13_24"/>
    <n v="26"/>
    <x v="5"/>
  </r>
  <r>
    <s v="I_SDC_R_OTS_GST_OTS_L01_03"/>
    <n v="26"/>
    <x v="5"/>
  </r>
  <r>
    <s v="I_SDC_R_OTS_GST_OTS_L01_06"/>
    <n v="26"/>
    <x v="5"/>
  </r>
  <r>
    <s v="I_SDC_R_OTS_GST_OTS_L01_12"/>
    <n v="26"/>
    <x v="5"/>
  </r>
  <r>
    <s v="I_SDC_R_OTS_GST_OTS_L13_24"/>
    <n v="26"/>
    <x v="5"/>
  </r>
  <r>
    <s v="I_R_RTL_GST_RTL_01MB"/>
    <n v="20"/>
    <x v="6"/>
  </r>
  <r>
    <s v="I_R_RTL_GST_RTL_02MB"/>
    <n v="20"/>
    <x v="6"/>
  </r>
  <r>
    <s v="I_R_RTL_GST_RTL_03MB"/>
    <n v="20"/>
    <x v="6"/>
  </r>
  <r>
    <s v="I_R_RTL_GST_RTL_06MB"/>
    <n v="20"/>
    <x v="6"/>
  </r>
  <r>
    <s v="I_R_RTL_GST_RTL_09MB"/>
    <n v="20"/>
    <x v="6"/>
  </r>
  <r>
    <s v="I_R_RTL_GST_RTL_12MB"/>
    <n v="20"/>
    <x v="6"/>
  </r>
  <r>
    <s v="I_V_R_RTL_GST_RTL_L01_02"/>
    <n v="24"/>
    <x v="6"/>
  </r>
  <r>
    <s v="I_V_R_RTL_GST_RTL_L02_03"/>
    <n v="24"/>
    <x v="6"/>
  </r>
  <r>
    <s v="I_V_R_RTL_GST_RTL_L03_06"/>
    <n v="24"/>
    <x v="6"/>
  </r>
  <r>
    <s v="I_V_R_RTL_GST_RTL_L06_09"/>
    <n v="24"/>
    <x v="6"/>
  </r>
  <r>
    <s v="I_V_R_RTL_GST_RTL_L09_12"/>
    <n v="24"/>
    <x v="6"/>
  </r>
  <r>
    <s v="I_AV_R_RTL_GST_RTL_L01_03"/>
    <n v="25"/>
    <x v="6"/>
  </r>
  <r>
    <s v="I_AV_R_RTL_GST_RTL_L01_06"/>
    <n v="25"/>
    <x v="6"/>
  </r>
  <r>
    <s v="I_AV_R_RTL_GST_RTL_L01_12"/>
    <n v="25"/>
    <x v="6"/>
  </r>
  <r>
    <s v="I_AV_R_RTL_GST_RTL_L13_24"/>
    <n v="25"/>
    <x v="6"/>
  </r>
  <r>
    <s v="I_SIN_R_RTL_GST_RTL_L01_03"/>
    <n v="26"/>
    <x v="6"/>
  </r>
  <r>
    <s v="I_SIN_R_RTL_GST_RTL_L01_06"/>
    <n v="26"/>
    <x v="6"/>
  </r>
  <r>
    <s v="I_SIN_R_RTL_GST_RTL_L01_12"/>
    <n v="26"/>
    <x v="6"/>
  </r>
  <r>
    <s v="I_SIN_R_RTL_GST_RTL_L13_24"/>
    <n v="26"/>
    <x v="6"/>
  </r>
  <r>
    <s v="I_SDC_R_RTL_GST_RTL_L01_03"/>
    <n v="26"/>
    <x v="6"/>
  </r>
  <r>
    <s v="I_SDC_R_RTL_GST_RTL_L01_06"/>
    <n v="26"/>
    <x v="6"/>
  </r>
  <r>
    <s v="I_SDC_R_RTL_GST_RTL_L01_12"/>
    <n v="26"/>
    <x v="6"/>
  </r>
  <r>
    <s v="I_SDC_R_RTL_GST_RTL_L13_24"/>
    <n v="26"/>
    <x v="6"/>
  </r>
  <r>
    <s v="I_R_SLD_GST_SLD_01MB"/>
    <n v="20"/>
    <x v="7"/>
  </r>
  <r>
    <s v="I_R_SLD_GST_SLD_02MB"/>
    <n v="20"/>
    <x v="7"/>
  </r>
  <r>
    <s v="I_R_SLD_GST_SLD_03MB"/>
    <n v="20"/>
    <x v="7"/>
  </r>
  <r>
    <s v="I_R_SLD_GST_SLD_06MB"/>
    <n v="20"/>
    <x v="7"/>
  </r>
  <r>
    <s v="I_R_SLD_GST_SLD_09MB"/>
    <n v="20"/>
    <x v="7"/>
  </r>
  <r>
    <s v="I_R_SLD_GST_SLD_12MB"/>
    <n v="20"/>
    <x v="7"/>
  </r>
  <r>
    <s v="I_V_R_SLD_GST_SLD_L01_02"/>
    <n v="24"/>
    <x v="7"/>
  </r>
  <r>
    <s v="I_V_R_SLD_GST_SLD_L02_03"/>
    <n v="24"/>
    <x v="7"/>
  </r>
  <r>
    <s v="I_V_R_SLD_GST_SLD_L03_06"/>
    <n v="24"/>
    <x v="7"/>
  </r>
  <r>
    <s v="I_V_R_SLD_GST_SLD_L06_09"/>
    <n v="24"/>
    <x v="7"/>
  </r>
  <r>
    <s v="I_V_R_SLD_GST_SLD_L09_12"/>
    <n v="24"/>
    <x v="7"/>
  </r>
  <r>
    <s v="I_AV_R_SLD_GST_SLD_L01_03"/>
    <n v="25"/>
    <x v="7"/>
  </r>
  <r>
    <s v="I_AV_R_SLD_GST_SLD_L01_06"/>
    <n v="25"/>
    <x v="7"/>
  </r>
  <r>
    <s v="I_AV_R_SLD_GST_SLD_L01_12"/>
    <n v="25"/>
    <x v="7"/>
  </r>
  <r>
    <s v="I_AV_R_SLD_GST_SLD_L13_24"/>
    <n v="25"/>
    <x v="7"/>
  </r>
  <r>
    <s v="I_SIN_R_SLD_GST_SLD_L01_03"/>
    <n v="26"/>
    <x v="7"/>
  </r>
  <r>
    <s v="I_SIN_R_SLD_GST_SLD_L01_06"/>
    <n v="26"/>
    <x v="7"/>
  </r>
  <r>
    <s v="I_SIN_R_SLD_GST_SLD_L01_12"/>
    <n v="26"/>
    <x v="7"/>
  </r>
  <r>
    <s v="I_SIN_R_SLD_GST_SLD_L13_24"/>
    <n v="26"/>
    <x v="7"/>
  </r>
  <r>
    <s v="I_SDC_R_SLD_GST_SLD_L01_03"/>
    <n v="26"/>
    <x v="7"/>
  </r>
  <r>
    <s v="I_SDC_R_SLD_GST_SLD_L01_06"/>
    <n v="26"/>
    <x v="7"/>
  </r>
  <r>
    <s v="I_SDC_R_SLD_GST_SLD_L01_12"/>
    <n v="26"/>
    <x v="7"/>
  </r>
  <r>
    <s v="I_SDC_R_SLD_GST_SLD_L13_24"/>
    <n v="26"/>
    <x v="7"/>
  </r>
  <r>
    <s v="I_R_TRP_GST_TRP_01MB"/>
    <n v="20"/>
    <x v="8"/>
  </r>
  <r>
    <s v="I_R_TRP_GST_TRP_02MB"/>
    <n v="20"/>
    <x v="8"/>
  </r>
  <r>
    <s v="I_R_TRP_GST_TRP_03MB"/>
    <n v="20"/>
    <x v="8"/>
  </r>
  <r>
    <s v="I_R_TRP_GST_TRP_06MB"/>
    <n v="20"/>
    <x v="8"/>
  </r>
  <r>
    <s v="I_R_TRP_GST_TRP_09MB"/>
    <n v="20"/>
    <x v="8"/>
  </r>
  <r>
    <s v="I_R_TRP_GST_TRP_12MB"/>
    <n v="20"/>
    <x v="8"/>
  </r>
  <r>
    <s v="I_V_R_TRP_GST_TRP_L01_02"/>
    <n v="24"/>
    <x v="8"/>
  </r>
  <r>
    <s v="I_V_R_TRP_GST_TRP_L02_03"/>
    <n v="24"/>
    <x v="8"/>
  </r>
  <r>
    <s v="I_V_R_TRP_GST_TRP_L03_06"/>
    <n v="24"/>
    <x v="8"/>
  </r>
  <r>
    <s v="I_V_R_TRP_GST_TRP_L06_09"/>
    <n v="24"/>
    <x v="8"/>
  </r>
  <r>
    <s v="I_V_R_TRP_GST_TRP_L09_12"/>
    <n v="24"/>
    <x v="8"/>
  </r>
  <r>
    <s v="I_AV_R_TRP_GST_TRP_L01_03"/>
    <n v="25"/>
    <x v="8"/>
  </r>
  <r>
    <s v="I_AV_R_TRP_GST_TRP_L01_06"/>
    <n v="25"/>
    <x v="8"/>
  </r>
  <r>
    <s v="I_AV_R_TRP_GST_TRP_L01_12"/>
    <n v="25"/>
    <x v="8"/>
  </r>
  <r>
    <s v="I_AV_R_TRP_GST_TRP_L13_24"/>
    <n v="25"/>
    <x v="8"/>
  </r>
  <r>
    <s v="I_SIN_R_TRP_GST_TRP_L01_03"/>
    <n v="26"/>
    <x v="8"/>
  </r>
  <r>
    <s v="I_SIN_R_TRP_GST_TRP_L01_06"/>
    <n v="26"/>
    <x v="8"/>
  </r>
  <r>
    <s v="I_SIN_R_TRP_GST_TRP_L01_12"/>
    <n v="26"/>
    <x v="8"/>
  </r>
  <r>
    <s v="I_SIN_R_TRP_GST_TRP_L13_24"/>
    <n v="26"/>
    <x v="8"/>
  </r>
  <r>
    <s v="I_SDC_R_TRP_GST_TRP_L01_03"/>
    <n v="26"/>
    <x v="8"/>
  </r>
  <r>
    <s v="I_SDC_R_TRP_GST_TRP_L01_06"/>
    <n v="26"/>
    <x v="8"/>
  </r>
  <r>
    <s v="I_SDC_R_TRP_GST_TRP_L01_12"/>
    <n v="26"/>
    <x v="8"/>
  </r>
  <r>
    <s v="I_SDC_R_TRP_GST_TRP_L13_24"/>
    <n v="26"/>
    <x v="8"/>
  </r>
  <r>
    <s v="I_R_VCN_GST_VCN_01MB"/>
    <n v="20"/>
    <x v="9"/>
  </r>
  <r>
    <s v="I_R_VCN_GST_VCN_02MB"/>
    <n v="20"/>
    <x v="9"/>
  </r>
  <r>
    <s v="I_R_VCN_GST_VCN_03MB"/>
    <n v="20"/>
    <x v="9"/>
  </r>
  <r>
    <s v="I_R_VCN_GST_VCN_06MB"/>
    <n v="20"/>
    <x v="9"/>
  </r>
  <r>
    <s v="I_R_VCN_GST_VCN_09MB"/>
    <n v="20"/>
    <x v="9"/>
  </r>
  <r>
    <s v="I_R_VCN_GST_VCN_12MB"/>
    <n v="20"/>
    <x v="9"/>
  </r>
  <r>
    <s v="I_V_R_VCN_GST_VCN_L01_02"/>
    <n v="24"/>
    <x v="9"/>
  </r>
  <r>
    <s v="I_V_R_VCN_GST_VCN_L02_03"/>
    <n v="24"/>
    <x v="9"/>
  </r>
  <r>
    <s v="I_V_R_VCN_GST_VCN_L03_06"/>
    <n v="24"/>
    <x v="9"/>
  </r>
  <r>
    <s v="I_V_R_VCN_GST_VCN_L06_09"/>
    <n v="24"/>
    <x v="9"/>
  </r>
  <r>
    <s v="I_V_R_VCN_GST_VCN_L09_12"/>
    <n v="24"/>
    <x v="9"/>
  </r>
  <r>
    <s v="I_AV_R_VCN_GST_VCN_L01_03"/>
    <n v="25"/>
    <x v="9"/>
  </r>
  <r>
    <s v="I_AV_R_VCN_GST_VCN_L01_06"/>
    <n v="25"/>
    <x v="9"/>
  </r>
  <r>
    <s v="I_AV_R_VCN_GST_VCN_L01_12"/>
    <n v="25"/>
    <x v="9"/>
  </r>
  <r>
    <s v="I_AV_R_VCN_GST_VCN_L13_24"/>
    <n v="25"/>
    <x v="9"/>
  </r>
  <r>
    <s v="I_SIN_R_VCN_GST_VCN_L01_03"/>
    <n v="26"/>
    <x v="9"/>
  </r>
  <r>
    <s v="I_SIN_R_VCN_GST_VCN_L01_06"/>
    <n v="26"/>
    <x v="9"/>
  </r>
  <r>
    <s v="I_SIN_R_VCN_GST_VCN_L01_12"/>
    <n v="26"/>
    <x v="9"/>
  </r>
  <r>
    <s v="I_SIN_R_VCN_GST_VCN_L13_24"/>
    <n v="26"/>
    <x v="9"/>
  </r>
  <r>
    <s v="I_SDC_R_VCN_GST_VCN_L01_03"/>
    <n v="26"/>
    <x v="9"/>
  </r>
  <r>
    <s v="I_SDC_R_VCN_GST_VCN_L01_06"/>
    <n v="26"/>
    <x v="9"/>
  </r>
  <r>
    <s v="I_SDC_R_VCN_GST_VCN_L01_12"/>
    <n v="26"/>
    <x v="9"/>
  </r>
  <r>
    <s v="I_SDC_R_VCN_GST_VCN_L13_24"/>
    <n v="26"/>
    <x v="9"/>
  </r>
  <r>
    <s v="I_R_VAR_GST_VAR_01MB"/>
    <n v="20"/>
    <x v="10"/>
  </r>
  <r>
    <s v="I_R_VAR_GST_VAR_02MB"/>
    <n v="20"/>
    <x v="10"/>
  </r>
  <r>
    <s v="I_R_VAR_GST_VAR_03MB"/>
    <n v="20"/>
    <x v="10"/>
  </r>
  <r>
    <s v="I_R_VAR_GST_VAR_06MB"/>
    <n v="20"/>
    <x v="10"/>
  </r>
  <r>
    <s v="I_R_VAR_GST_VAR_09MB"/>
    <n v="20"/>
    <x v="10"/>
  </r>
  <r>
    <s v="I_R_VAR_GST_VAR_12MB"/>
    <n v="20"/>
    <x v="10"/>
  </r>
  <r>
    <s v="I_V_R_VAR_GST_VAR_L01_02"/>
    <n v="24"/>
    <x v="10"/>
  </r>
  <r>
    <s v="I_V_R_VAR_GST_VAR_L02_03"/>
    <n v="24"/>
    <x v="10"/>
  </r>
  <r>
    <s v="I_V_R_VAR_GST_VAR_L03_06"/>
    <n v="24"/>
    <x v="10"/>
  </r>
  <r>
    <s v="I_V_R_VAR_GST_VAR_L06_09"/>
    <n v="24"/>
    <x v="10"/>
  </r>
  <r>
    <s v="I_V_R_VAR_GST_VAR_L09_12"/>
    <n v="24"/>
    <x v="10"/>
  </r>
  <r>
    <s v="I_AV_R_VAR_GST_VAR_L01_03"/>
    <n v="25"/>
    <x v="10"/>
  </r>
  <r>
    <s v="I_AV_R_VAR_GST_VAR_L01_06"/>
    <n v="25"/>
    <x v="10"/>
  </r>
  <r>
    <s v="I_AV_R_VAR_GST_VAR_L01_12"/>
    <n v="25"/>
    <x v="10"/>
  </r>
  <r>
    <s v="I_AV_R_VAR_GST_VAR_L13_24"/>
    <n v="25"/>
    <x v="10"/>
  </r>
  <r>
    <s v="I_SIN_R_VAR_GST_VAR_L01_03"/>
    <n v="26"/>
    <x v="10"/>
  </r>
  <r>
    <s v="I_SIN_R_VAR_GST_VAR_L01_06"/>
    <n v="26"/>
    <x v="10"/>
  </r>
  <r>
    <s v="I_SIN_R_VAR_GST_VAR_L01_12"/>
    <n v="26"/>
    <x v="10"/>
  </r>
  <r>
    <s v="I_SIN_R_VAR_GST_VAR_L13_24"/>
    <n v="26"/>
    <x v="10"/>
  </r>
  <r>
    <s v="I_SDC_R_VAR_GST_VAR_L01_03"/>
    <n v="26"/>
    <x v="10"/>
  </r>
  <r>
    <s v="I_SDC_R_VAR_GST_VAR_L01_06"/>
    <n v="26"/>
    <x v="10"/>
  </r>
  <r>
    <s v="I_SDC_R_VAR_GST_VAR_L01_12"/>
    <n v="26"/>
    <x v="10"/>
  </r>
  <r>
    <s v="I_SDC_R_VAR_GST_VAR_L13_24"/>
    <n v="26"/>
    <x v="10"/>
  </r>
  <r>
    <s v="I_R_VTM_GST_VTM_01MB"/>
    <n v="20"/>
    <x v="11"/>
  </r>
  <r>
    <s v="I_R_VTM_GST_VTM_02MB"/>
    <n v="20"/>
    <x v="11"/>
  </r>
  <r>
    <s v="I_R_VTM_GST_VTM_03MB"/>
    <n v="20"/>
    <x v="11"/>
  </r>
  <r>
    <s v="I_R_VTM_GST_VTM_06MB"/>
    <n v="20"/>
    <x v="11"/>
  </r>
  <r>
    <s v="I_R_VTM_GST_VTM_09MB"/>
    <n v="20"/>
    <x v="11"/>
  </r>
  <r>
    <s v="I_R_VTM_GST_VTM_12MB"/>
    <n v="20"/>
    <x v="11"/>
  </r>
  <r>
    <s v="I_V_R_VTM_GST_VTM_L01_02"/>
    <n v="24"/>
    <x v="11"/>
  </r>
  <r>
    <s v="I_V_R_VTM_GST_VTM_L02_03"/>
    <n v="24"/>
    <x v="11"/>
  </r>
  <r>
    <s v="I_V_R_VTM_GST_VTM_L03_06"/>
    <n v="24"/>
    <x v="11"/>
  </r>
  <r>
    <s v="I_V_R_VTM_GST_VTM_L06_09"/>
    <n v="24"/>
    <x v="11"/>
  </r>
  <r>
    <s v="I_V_R_VTM_GST_VTM_L09_12"/>
    <n v="24"/>
    <x v="11"/>
  </r>
  <r>
    <s v="I_AV_R_VTM_GST_VTM_L01_03"/>
    <n v="25"/>
    <x v="11"/>
  </r>
  <r>
    <s v="I_AV_R_VTM_GST_VTM_L01_06"/>
    <n v="25"/>
    <x v="11"/>
  </r>
  <r>
    <s v="I_AV_R_VTM_GST_VTM_L01_12"/>
    <n v="25"/>
    <x v="11"/>
  </r>
  <r>
    <s v="I_AV_R_VTM_GST_VTM_L13_24"/>
    <n v="25"/>
    <x v="11"/>
  </r>
  <r>
    <s v="I_SIN_R_VTM_GST_VTM_L01_03"/>
    <n v="26"/>
    <x v="11"/>
  </r>
  <r>
    <s v="I_SIN_R_VTM_GST_VTM_L01_06"/>
    <n v="26"/>
    <x v="11"/>
  </r>
  <r>
    <s v="I_SIN_R_VTM_GST_VTM_L01_12"/>
    <n v="26"/>
    <x v="11"/>
  </r>
  <r>
    <s v="I_SIN_R_VTM_GST_VTM_L13_24"/>
    <n v="26"/>
    <x v="11"/>
  </r>
  <r>
    <s v="I_SDC_R_VTM_GST_VTM_L01_03"/>
    <n v="26"/>
    <x v="11"/>
  </r>
  <r>
    <s v="I_SDC_R_VTM_GST_VTM_L01_06"/>
    <n v="26"/>
    <x v="11"/>
  </r>
  <r>
    <s v="I_SDC_R_VTM_GST_VTM_L01_12"/>
    <n v="26"/>
    <x v="11"/>
  </r>
  <r>
    <s v="I_SDC_R_VTM_GST_VTM_L13_24"/>
    <n v="26"/>
    <x v="11"/>
  </r>
  <r>
    <s v="I_R_SDO_LM_TDC_01MB"/>
    <n v="19"/>
    <x v="12"/>
  </r>
  <r>
    <s v="I_R_SDO_LM_TDC_02MB"/>
    <n v="19"/>
    <x v="12"/>
  </r>
  <r>
    <s v="I_R_SDO_LM_TDC_03MB"/>
    <n v="19"/>
    <x v="12"/>
  </r>
  <r>
    <s v="I_R_SDO_LM_TDC_06MB"/>
    <n v="19"/>
    <x v="12"/>
  </r>
  <r>
    <s v="I_R_SDO_LM_TDC_09MB"/>
    <n v="19"/>
    <x v="12"/>
  </r>
  <r>
    <s v="I_R_SDO_LM_TDC_12MB"/>
    <n v="19"/>
    <x v="12"/>
  </r>
  <r>
    <s v="I_V_R_SDO_LM_TDC_L01_02"/>
    <n v="23"/>
    <x v="12"/>
  </r>
  <r>
    <s v="I_V_R_SDO_LM_TDC_L02_03"/>
    <n v="23"/>
    <x v="12"/>
  </r>
  <r>
    <s v="I_V_R_SDO_LM_TDC_L03_06"/>
    <n v="23"/>
    <x v="12"/>
  </r>
  <r>
    <s v="I_V_R_SDO_LM_TDC_L06_09"/>
    <n v="23"/>
    <x v="12"/>
  </r>
  <r>
    <s v="I_V_R_SDO_LM_TDC_L09_12"/>
    <n v="23"/>
    <x v="12"/>
  </r>
  <r>
    <s v="I_AV_R_SDO_LM_TDC_L01_03"/>
    <n v="24"/>
    <x v="12"/>
  </r>
  <r>
    <s v="I_AV_R_SDO_LM_TDC_L01_06"/>
    <n v="24"/>
    <x v="12"/>
  </r>
  <r>
    <s v="I_AV_R_SDO_LM_TDC_L01_12"/>
    <n v="24"/>
    <x v="12"/>
  </r>
  <r>
    <s v="I_AV_R_SDO_LM_TDC_L13_24"/>
    <n v="24"/>
    <x v="12"/>
  </r>
  <r>
    <s v="I_SIN_R_SDO_LM_TDC_L01_03"/>
    <n v="25"/>
    <x v="12"/>
  </r>
  <r>
    <s v="I_SIN_R_SDO_LM_TDC_L01_06"/>
    <n v="25"/>
    <x v="12"/>
  </r>
  <r>
    <s v="I_SIN_R_SDO_LM_TDC_L01_12"/>
    <n v="25"/>
    <x v="12"/>
  </r>
  <r>
    <s v="I_SIN_R_SDO_LM_TDC_L13_24"/>
    <n v="25"/>
    <x v="12"/>
  </r>
  <r>
    <s v="I_SDC_R_SDO_LM_TDC_L01_03"/>
    <n v="25"/>
    <x v="12"/>
  </r>
  <r>
    <s v="I_SDC_R_SDO_LM_TDC_L01_06"/>
    <n v="25"/>
    <x v="12"/>
  </r>
  <r>
    <s v="I_SDC_R_SDO_LM_TDC_L01_12"/>
    <n v="25"/>
    <x v="12"/>
  </r>
  <r>
    <s v="I_SDC_R_SDO_LM_TDC_L13_24"/>
    <n v="25"/>
    <x v="12"/>
  </r>
  <r>
    <s v="I_R_PGO_LM_TDC_01MB"/>
    <n v="19"/>
    <x v="13"/>
  </r>
  <r>
    <s v="I_R_PGO_LM_TDC_02MB"/>
    <n v="19"/>
    <x v="13"/>
  </r>
  <r>
    <s v="I_R_PGO_LM_TDC_03MB"/>
    <n v="19"/>
    <x v="13"/>
  </r>
  <r>
    <s v="I_R_PGO_LM_TDC_06MB"/>
    <n v="19"/>
    <x v="13"/>
  </r>
  <r>
    <s v="I_R_PGO_LM_TDC_09MB"/>
    <n v="19"/>
    <x v="13"/>
  </r>
  <r>
    <s v="I_R_PGO_LM_TDC_12MB"/>
    <n v="19"/>
    <x v="13"/>
  </r>
  <r>
    <s v="I_V_R_PGO_LM_TDC_L01_02"/>
    <n v="23"/>
    <x v="13"/>
  </r>
  <r>
    <s v="I_V_R_PGO_LM_TDC_L02_03"/>
    <n v="23"/>
    <x v="13"/>
  </r>
  <r>
    <s v="I_V_R_PGO_LM_TDC_L03_06"/>
    <n v="23"/>
    <x v="13"/>
  </r>
  <r>
    <s v="I_V_R_PGO_LM_TDC_L06_09"/>
    <n v="23"/>
    <x v="13"/>
  </r>
  <r>
    <s v="I_V_R_PGO_LM_TDC_L09_12"/>
    <n v="23"/>
    <x v="13"/>
  </r>
  <r>
    <s v="I_AV_R_PGO_LM_TDC_L01_03"/>
    <n v="24"/>
    <x v="13"/>
  </r>
  <r>
    <s v="I_AV_R_PGO_LM_TDC_L01_06"/>
    <n v="24"/>
    <x v="13"/>
  </r>
  <r>
    <s v="I_AV_R_PGO_LM_TDC_L01_12"/>
    <n v="24"/>
    <x v="13"/>
  </r>
  <r>
    <s v="I_AV_R_PGO_LM_TDC_L13_24"/>
    <n v="24"/>
    <x v="13"/>
  </r>
  <r>
    <s v="I_SIN_R_PGO_LM_TDC_L01_03"/>
    <n v="25"/>
    <x v="13"/>
  </r>
  <r>
    <s v="I_SIN_R_PGO_LM_TDC_L01_06"/>
    <n v="25"/>
    <x v="13"/>
  </r>
  <r>
    <s v="I_SIN_R_PGO_LM_TDC_L01_12"/>
    <n v="25"/>
    <x v="13"/>
  </r>
  <r>
    <s v="I_SIN_R_PGO_LM_TDC_L13_24"/>
    <n v="25"/>
    <x v="13"/>
  </r>
  <r>
    <s v="I_SDC_R_PGO_LM_TDC_L01_03"/>
    <n v="25"/>
    <x v="13"/>
  </r>
  <r>
    <s v="I_SDC_R_PGO_LM_TDC_L01_06"/>
    <n v="25"/>
    <x v="13"/>
  </r>
  <r>
    <s v="I_SDC_R_PGO_LM_TDC_L01_12"/>
    <n v="25"/>
    <x v="13"/>
  </r>
  <r>
    <s v="I_SDC_R_PGO_LM_TDC_L13_24"/>
    <n v="25"/>
    <x v="13"/>
  </r>
  <r>
    <s v="I_R_CNS_LM_TDC_01MB"/>
    <n v="19"/>
    <x v="14"/>
  </r>
  <r>
    <s v="I_R_CNS_LM_TDC_02MB"/>
    <n v="19"/>
    <x v="14"/>
  </r>
  <r>
    <s v="I_R_CNS_LM_TDC_03MB"/>
    <n v="19"/>
    <x v="14"/>
  </r>
  <r>
    <s v="I_R_CNS_LM_TDC_06MB"/>
    <n v="19"/>
    <x v="14"/>
  </r>
  <r>
    <s v="I_R_CNS_LM_TDC_09MB"/>
    <n v="19"/>
    <x v="14"/>
  </r>
  <r>
    <s v="I_R_CNS_LM_TDC_12MB"/>
    <n v="19"/>
    <x v="14"/>
  </r>
  <r>
    <s v="I_V_R_CNS_LM_TDC_L01_02"/>
    <n v="23"/>
    <x v="14"/>
  </r>
  <r>
    <s v="I_V_R_CNS_LM_TDC_L02_03"/>
    <n v="23"/>
    <x v="14"/>
  </r>
  <r>
    <s v="I_V_R_CNS_LM_TDC_L03_06"/>
    <n v="23"/>
    <x v="14"/>
  </r>
  <r>
    <s v="I_V_R_CNS_LM_TDC_L06_09"/>
    <n v="23"/>
    <x v="14"/>
  </r>
  <r>
    <s v="I_V_R_CNS_LM_TDC_L09_12"/>
    <n v="23"/>
    <x v="14"/>
  </r>
  <r>
    <s v="I_AV_R_CNS_LM_TDC_L01_03"/>
    <n v="24"/>
    <x v="14"/>
  </r>
  <r>
    <s v="I_AV_R_CNS_LM_TDC_L01_06"/>
    <n v="24"/>
    <x v="14"/>
  </r>
  <r>
    <s v="I_AV_R_CNS_LM_TDC_L01_12"/>
    <n v="24"/>
    <x v="14"/>
  </r>
  <r>
    <s v="I_AV_R_CNS_LM_TDC_L13_24"/>
    <n v="24"/>
    <x v="14"/>
  </r>
  <r>
    <s v="I_SIN_R_CNS_LM_TDC_L01_03"/>
    <n v="25"/>
    <x v="14"/>
  </r>
  <r>
    <s v="I_SIN_R_CNS_LM_TDC_L01_06"/>
    <n v="25"/>
    <x v="14"/>
  </r>
  <r>
    <s v="I_SIN_R_CNS_LM_TDC_L01_12"/>
    <n v="25"/>
    <x v="14"/>
  </r>
  <r>
    <s v="I_SIN_R_CNS_LM_TDC_L13_24"/>
    <n v="25"/>
    <x v="14"/>
  </r>
  <r>
    <s v="I_SDC_R_CNS_LM_TDC_L01_03"/>
    <n v="25"/>
    <x v="14"/>
  </r>
  <r>
    <s v="I_SDC_R_CNS_LM_TDC_L01_06"/>
    <n v="25"/>
    <x v="14"/>
  </r>
  <r>
    <s v="I_SDC_R_CNS_LM_TDC_L01_12"/>
    <n v="25"/>
    <x v="14"/>
  </r>
  <r>
    <s v="I_SDC_R_CNS_LM_TDC_L13_24"/>
    <n v="25"/>
    <x v="14"/>
  </r>
  <r>
    <s v="I_R_INT_LM_TDC_01MB"/>
    <n v="19"/>
    <x v="15"/>
  </r>
  <r>
    <s v="I_R_INT_LM_TDC_02MB"/>
    <n v="19"/>
    <x v="15"/>
  </r>
  <r>
    <s v="I_R_INT_LM_TDC_03MB"/>
    <n v="19"/>
    <x v="15"/>
  </r>
  <r>
    <s v="I_R_INT_LM_TDC_06MB"/>
    <n v="19"/>
    <x v="15"/>
  </r>
  <r>
    <s v="I_R_INT_LM_TDC_09MB"/>
    <n v="19"/>
    <x v="15"/>
  </r>
  <r>
    <s v="I_R_INT_LM_TDC_12MB"/>
    <n v="19"/>
    <x v="15"/>
  </r>
  <r>
    <s v="I_V_R_INT_LM_TDC_L01_02"/>
    <n v="23"/>
    <x v="15"/>
  </r>
  <r>
    <s v="I_V_R_INT_LM_TDC_L02_03"/>
    <n v="23"/>
    <x v="15"/>
  </r>
  <r>
    <s v="I_V_R_INT_LM_TDC_L03_06"/>
    <n v="23"/>
    <x v="15"/>
  </r>
  <r>
    <s v="I_V_R_INT_LM_TDC_L06_09"/>
    <n v="23"/>
    <x v="15"/>
  </r>
  <r>
    <s v="I_V_R_INT_LM_TDC_L09_12"/>
    <n v="23"/>
    <x v="15"/>
  </r>
  <r>
    <s v="I_AV_R_INT_LM_TDC_L01_03"/>
    <n v="24"/>
    <x v="15"/>
  </r>
  <r>
    <s v="I_AV_R_INT_LM_TDC_L01_06"/>
    <n v="24"/>
    <x v="15"/>
  </r>
  <r>
    <s v="I_AV_R_INT_LM_TDC_L01_12"/>
    <n v="24"/>
    <x v="15"/>
  </r>
  <r>
    <s v="I_AV_R_INT_LM_TDC_L13_24"/>
    <n v="24"/>
    <x v="15"/>
  </r>
  <r>
    <s v="I_SIN_R_INT_LM_TDC_L01_03"/>
    <n v="25"/>
    <x v="15"/>
  </r>
  <r>
    <s v="I_SIN_R_INT_LM_TDC_L01_06"/>
    <n v="25"/>
    <x v="15"/>
  </r>
  <r>
    <s v="I_SIN_R_INT_LM_TDC_L01_12"/>
    <n v="25"/>
    <x v="15"/>
  </r>
  <r>
    <s v="I_SIN_R_INT_LM_TDC_L13_24"/>
    <n v="25"/>
    <x v="15"/>
  </r>
  <r>
    <s v="I_SDC_R_INT_LM_TDC_L01_03"/>
    <n v="25"/>
    <x v="15"/>
  </r>
  <r>
    <s v="I_SDC_R_INT_LM_TDC_L01_06"/>
    <n v="25"/>
    <x v="15"/>
  </r>
  <r>
    <s v="I_SDC_R_INT_LM_TDC_L01_12"/>
    <n v="25"/>
    <x v="15"/>
  </r>
  <r>
    <s v="I_SDC_R_INT_LM_TDC_L13_24"/>
    <n v="25"/>
    <x v="15"/>
  </r>
  <r>
    <s v="I_R_PGO_SDO_TDC_01MB"/>
    <n v="20"/>
    <x v="16"/>
  </r>
  <r>
    <s v="I_R_PGO_SDO_TDC_02MB"/>
    <n v="20"/>
    <x v="16"/>
  </r>
  <r>
    <s v="I_R_PGO_SDO_TDC_03MB"/>
    <n v="20"/>
    <x v="16"/>
  </r>
  <r>
    <s v="I_R_PGO_SDO_TDC_06MB"/>
    <n v="20"/>
    <x v="16"/>
  </r>
  <r>
    <s v="I_R_PGO_SDO_TDC_09MB"/>
    <n v="20"/>
    <x v="16"/>
  </r>
  <r>
    <s v="I_R_PGO_SDO_TDC_12MB"/>
    <n v="20"/>
    <x v="16"/>
  </r>
  <r>
    <s v="I_V_R_PGO_SDO_TDC_L01_02"/>
    <n v="24"/>
    <x v="16"/>
  </r>
  <r>
    <s v="I_V_R_PGO_SDO_TDC_L02_03"/>
    <n v="24"/>
    <x v="16"/>
  </r>
  <r>
    <s v="I_V_R_PGO_SDO_TDC_L03_06"/>
    <n v="24"/>
    <x v="16"/>
  </r>
  <r>
    <s v="I_V_R_PGO_SDO_TDC_L06_09"/>
    <n v="24"/>
    <x v="16"/>
  </r>
  <r>
    <s v="I_V_R_PGO_SDO_TDC_L09_12"/>
    <n v="24"/>
    <x v="16"/>
  </r>
  <r>
    <s v="I_AV_R_PGO_SDO_TDC_L01_03"/>
    <n v="25"/>
    <x v="16"/>
  </r>
  <r>
    <s v="I_AV_R_PGO_SDO_TDC_L01_06"/>
    <n v="25"/>
    <x v="16"/>
  </r>
  <r>
    <s v="I_AV_R_PGO_SDO_TDC_L01_12"/>
    <n v="25"/>
    <x v="16"/>
  </r>
  <r>
    <s v="I_AV_R_PGO_SDO_TDC_L13_24"/>
    <n v="25"/>
    <x v="16"/>
  </r>
  <r>
    <s v="I_SIN_R_PGO_SDO_TDC_L01_03"/>
    <n v="26"/>
    <x v="16"/>
  </r>
  <r>
    <s v="I_SIN_R_PGO_SDO_TDC_L01_06"/>
    <n v="26"/>
    <x v="16"/>
  </r>
  <r>
    <s v="I_SIN_R_PGO_SDO_TDC_L01_12"/>
    <n v="26"/>
    <x v="16"/>
  </r>
  <r>
    <s v="I_SIN_R_PGO_SDO_TDC_L13_24"/>
    <n v="26"/>
    <x v="16"/>
  </r>
  <r>
    <s v="I_SDC_R_PGO_SDO_TDC_L01_03"/>
    <n v="26"/>
    <x v="16"/>
  </r>
  <r>
    <s v="I_SDC_R_PGO_SDO_TDC_L01_06"/>
    <n v="26"/>
    <x v="16"/>
  </r>
  <r>
    <s v="I_SDC_R_PGO_SDO_TDC_L01_12"/>
    <n v="26"/>
    <x v="16"/>
  </r>
  <r>
    <s v="I_SDC_R_PGO_SDO_TDC_L13_24"/>
    <n v="26"/>
    <x v="16"/>
  </r>
  <r>
    <s v="I_R_CNS_SDO_TDC_01MB"/>
    <n v="20"/>
    <x v="17"/>
  </r>
  <r>
    <s v="I_R_CNS_SDO_TDC_02MB"/>
    <n v="20"/>
    <x v="17"/>
  </r>
  <r>
    <s v="I_R_CNS_SDO_TDC_03MB"/>
    <n v="20"/>
    <x v="17"/>
  </r>
  <r>
    <s v="I_R_CNS_SDO_TDC_06MB"/>
    <n v="20"/>
    <x v="17"/>
  </r>
  <r>
    <s v="I_R_CNS_SDO_TDC_09MB"/>
    <n v="20"/>
    <x v="17"/>
  </r>
  <r>
    <s v="I_R_CNS_SDO_TDC_12MB"/>
    <n v="20"/>
    <x v="17"/>
  </r>
  <r>
    <s v="I_V_R_CNS_SDO_TDC_L01_02"/>
    <n v="24"/>
    <x v="17"/>
  </r>
  <r>
    <s v="I_V_R_CNS_SDO_TDC_L02_03"/>
    <n v="24"/>
    <x v="17"/>
  </r>
  <r>
    <s v="I_V_R_CNS_SDO_TDC_L03_06"/>
    <n v="24"/>
    <x v="17"/>
  </r>
  <r>
    <s v="I_V_R_CNS_SDO_TDC_L06_09"/>
    <n v="24"/>
    <x v="17"/>
  </r>
  <r>
    <s v="I_V_R_CNS_SDO_TDC_L09_12"/>
    <n v="24"/>
    <x v="17"/>
  </r>
  <r>
    <s v="I_AV_R_CNS_SDO_TDC_L01_03"/>
    <n v="25"/>
    <x v="17"/>
  </r>
  <r>
    <s v="I_AV_R_CNS_SDO_TDC_L01_06"/>
    <n v="25"/>
    <x v="17"/>
  </r>
  <r>
    <s v="I_AV_R_CNS_SDO_TDC_L01_12"/>
    <n v="25"/>
    <x v="17"/>
  </r>
  <r>
    <s v="I_AV_R_CNS_SDO_TDC_L13_24"/>
    <n v="25"/>
    <x v="17"/>
  </r>
  <r>
    <s v="I_SIN_R_CNS_SDO_TDC_L01_03"/>
    <n v="26"/>
    <x v="17"/>
  </r>
  <r>
    <s v="I_SIN_R_CNS_SDO_TDC_L01_06"/>
    <n v="26"/>
    <x v="17"/>
  </r>
  <r>
    <s v="I_SIN_R_CNS_SDO_TDC_L01_12"/>
    <n v="26"/>
    <x v="17"/>
  </r>
  <r>
    <s v="I_SIN_R_CNS_SDO_TDC_L13_24"/>
    <n v="26"/>
    <x v="17"/>
  </r>
  <r>
    <s v="I_SDC_R_CNS_SDO_TDC_L01_03"/>
    <n v="26"/>
    <x v="17"/>
  </r>
  <r>
    <s v="I_SDC_R_CNS_SDO_TDC_L01_06"/>
    <n v="26"/>
    <x v="17"/>
  </r>
  <r>
    <s v="I_SDC_R_CNS_SDO_TDC_L01_12"/>
    <n v="26"/>
    <x v="17"/>
  </r>
  <r>
    <s v="I_SDC_R_CNS_SDO_TDC_L13_24"/>
    <n v="26"/>
    <x v="17"/>
  </r>
  <r>
    <s v="I_R_INT_SDO_TDC_01MB"/>
    <n v="20"/>
    <x v="18"/>
  </r>
  <r>
    <s v="I_R_INT_SDO_TDC_02MB"/>
    <n v="20"/>
    <x v="18"/>
  </r>
  <r>
    <s v="I_R_INT_SDO_TDC_03MB"/>
    <n v="20"/>
    <x v="18"/>
  </r>
  <r>
    <s v="I_R_INT_SDO_TDC_06MB"/>
    <n v="20"/>
    <x v="18"/>
  </r>
  <r>
    <s v="I_R_INT_SDO_TDC_09MB"/>
    <n v="20"/>
    <x v="18"/>
  </r>
  <r>
    <s v="I_R_INT_SDO_TDC_12MB"/>
    <n v="20"/>
    <x v="18"/>
  </r>
  <r>
    <s v="I_V_R_INT_SDO_TDC_L01_02"/>
    <n v="24"/>
    <x v="18"/>
  </r>
  <r>
    <s v="I_V_R_INT_SDO_TDC_L02_03"/>
    <n v="24"/>
    <x v="18"/>
  </r>
  <r>
    <s v="I_V_R_INT_SDO_TDC_L03_06"/>
    <n v="24"/>
    <x v="18"/>
  </r>
  <r>
    <s v="I_V_R_INT_SDO_TDC_L06_09"/>
    <n v="24"/>
    <x v="18"/>
  </r>
  <r>
    <s v="I_V_R_INT_SDO_TDC_L09_12"/>
    <n v="24"/>
    <x v="18"/>
  </r>
  <r>
    <s v="I_AV_R_INT_SDO_TDC_L01_03"/>
    <n v="25"/>
    <x v="18"/>
  </r>
  <r>
    <s v="I_AV_R_INT_SDO_TDC_L01_06"/>
    <n v="25"/>
    <x v="18"/>
  </r>
  <r>
    <s v="I_AV_R_INT_SDO_TDC_L01_12"/>
    <n v="25"/>
    <x v="18"/>
  </r>
  <r>
    <s v="I_AV_R_INT_SDO_TDC_L13_24"/>
    <n v="25"/>
    <x v="18"/>
  </r>
  <r>
    <s v="I_SIN_R_INT_SDO_TDC_L01_03"/>
    <n v="26"/>
    <x v="18"/>
  </r>
  <r>
    <s v="I_SIN_R_INT_SDO_TDC_L01_06"/>
    <n v="26"/>
    <x v="18"/>
  </r>
  <r>
    <s v="I_SIN_R_INT_SDO_TDC_L01_12"/>
    <n v="26"/>
    <x v="18"/>
  </r>
  <r>
    <s v="I_SIN_R_INT_SDO_TDC_L13_24"/>
    <n v="26"/>
    <x v="18"/>
  </r>
  <r>
    <s v="I_SDC_R_INT_SDO_TDC_L01_03"/>
    <n v="26"/>
    <x v="18"/>
  </r>
  <r>
    <s v="I_SDC_R_INT_SDO_TDC_L01_06"/>
    <n v="26"/>
    <x v="18"/>
  </r>
  <r>
    <s v="I_SDC_R_INT_SDO_TDC_L01_12"/>
    <n v="26"/>
    <x v="18"/>
  </r>
  <r>
    <s v="I_SDC_R_INT_SDO_TDC_L13_24"/>
    <n v="26"/>
    <x v="18"/>
  </r>
  <r>
    <s v="I_R_PGO_CNS_TDC_01MB"/>
    <n v="20"/>
    <x v="19"/>
  </r>
  <r>
    <s v="I_R_PGO_CNS_TDC_02MB"/>
    <n v="20"/>
    <x v="19"/>
  </r>
  <r>
    <s v="I_R_PGO_CNS_TDC_03MB"/>
    <n v="20"/>
    <x v="19"/>
  </r>
  <r>
    <s v="I_R_PGO_CNS_TDC_06MB"/>
    <n v="20"/>
    <x v="19"/>
  </r>
  <r>
    <s v="I_R_PGO_CNS_TDC_09MB"/>
    <n v="20"/>
    <x v="19"/>
  </r>
  <r>
    <s v="I_R_PGO_CNS_TDC_12MB"/>
    <n v="20"/>
    <x v="19"/>
  </r>
  <r>
    <s v="I_V_R_PGO_CNS_TDC_L01_02"/>
    <n v="24"/>
    <x v="19"/>
  </r>
  <r>
    <s v="I_V_R_PGO_CNS_TDC_L02_03"/>
    <n v="24"/>
    <x v="19"/>
  </r>
  <r>
    <s v="I_V_R_PGO_CNS_TDC_L03_06"/>
    <n v="24"/>
    <x v="19"/>
  </r>
  <r>
    <s v="I_V_R_PGO_CNS_TDC_L06_09"/>
    <n v="24"/>
    <x v="19"/>
  </r>
  <r>
    <s v="I_V_R_PGO_CNS_TDC_L09_12"/>
    <n v="24"/>
    <x v="19"/>
  </r>
  <r>
    <s v="I_AV_R_PGO_CNS_TDC_L01_03"/>
    <n v="25"/>
    <x v="19"/>
  </r>
  <r>
    <s v="I_AV_R_PGO_CNS_TDC_L01_06"/>
    <n v="25"/>
    <x v="19"/>
  </r>
  <r>
    <s v="I_AV_R_PGO_CNS_TDC_L01_12"/>
    <n v="25"/>
    <x v="19"/>
  </r>
  <r>
    <s v="I_AV_R_PGO_CNS_TDC_L13_24"/>
    <n v="25"/>
    <x v="19"/>
  </r>
  <r>
    <s v="I_SIN_R_PGO_CNS_TDC_L01_03"/>
    <n v="26"/>
    <x v="19"/>
  </r>
  <r>
    <s v="I_SIN_R_PGO_CNS_TDC_L01_06"/>
    <n v="26"/>
    <x v="19"/>
  </r>
  <r>
    <s v="I_SIN_R_PGO_CNS_TDC_L01_12"/>
    <n v="26"/>
    <x v="19"/>
  </r>
  <r>
    <s v="I_SIN_R_PGO_CNS_TDC_L13_24"/>
    <n v="26"/>
    <x v="19"/>
  </r>
  <r>
    <s v="I_SDC_R_PGO_CNS_TDC_L01_03"/>
    <n v="26"/>
    <x v="19"/>
  </r>
  <r>
    <s v="I_SDC_R_PGO_CNS_TDC_L01_06"/>
    <n v="26"/>
    <x v="19"/>
  </r>
  <r>
    <s v="I_SDC_R_PGO_CNS_TDC_L01_12"/>
    <n v="26"/>
    <x v="19"/>
  </r>
  <r>
    <s v="I_SDC_R_PGO_CNS_TDC_L13_24"/>
    <n v="26"/>
    <x v="19"/>
  </r>
  <r>
    <s v="I_R_ATM_CNS_TDC_01MB"/>
    <n v="20"/>
    <x v="20"/>
  </r>
  <r>
    <s v="I_R_ATM_CNS_TDC_02MB"/>
    <n v="20"/>
    <x v="20"/>
  </r>
  <r>
    <s v="I_R_ATM_CNS_TDC_03MB"/>
    <n v="20"/>
    <x v="20"/>
  </r>
  <r>
    <s v="I_R_ATM_CNS_TDC_06MB"/>
    <n v="20"/>
    <x v="20"/>
  </r>
  <r>
    <s v="I_R_ATM_CNS_TDC_09MB"/>
    <n v="20"/>
    <x v="20"/>
  </r>
  <r>
    <s v="I_R_ATM_CNS_TDC_12MB"/>
    <n v="20"/>
    <x v="20"/>
  </r>
  <r>
    <s v="I_V_R_ATM_CNS_TDC_L01_02"/>
    <n v="24"/>
    <x v="20"/>
  </r>
  <r>
    <s v="I_V_R_ATM_CNS_TDC_L02_03"/>
    <n v="24"/>
    <x v="20"/>
  </r>
  <r>
    <s v="I_V_R_ATM_CNS_TDC_L03_06"/>
    <n v="24"/>
    <x v="20"/>
  </r>
  <r>
    <s v="I_V_R_ATM_CNS_TDC_L06_09"/>
    <n v="24"/>
    <x v="20"/>
  </r>
  <r>
    <s v="I_V_R_ATM_CNS_TDC_L09_12"/>
    <n v="24"/>
    <x v="20"/>
  </r>
  <r>
    <s v="I_AV_R_ATM_CNS_TDC_L01_03"/>
    <n v="25"/>
    <x v="20"/>
  </r>
  <r>
    <s v="I_AV_R_ATM_CNS_TDC_L01_06"/>
    <n v="25"/>
    <x v="20"/>
  </r>
  <r>
    <s v="I_AV_R_ATM_CNS_TDC_L01_12"/>
    <n v="25"/>
    <x v="20"/>
  </r>
  <r>
    <s v="I_AV_R_ATM_CNS_TDC_L13_24"/>
    <n v="25"/>
    <x v="20"/>
  </r>
  <r>
    <s v="I_SIN_R_ATM_CNS_TDC_L01_03"/>
    <n v="26"/>
    <x v="20"/>
  </r>
  <r>
    <s v="I_SIN_R_ATM_CNS_TDC_L01_06"/>
    <n v="26"/>
    <x v="20"/>
  </r>
  <r>
    <s v="I_SIN_R_ATM_CNS_TDC_L01_12"/>
    <n v="26"/>
    <x v="20"/>
  </r>
  <r>
    <s v="I_SIN_R_ATM_CNS_TDC_L13_24"/>
    <n v="26"/>
    <x v="20"/>
  </r>
  <r>
    <s v="I_SDC_R_ATM_CNS_TDC_L01_03"/>
    <n v="26"/>
    <x v="20"/>
  </r>
  <r>
    <s v="I_SDC_R_ATM_CNS_TDC_L01_06"/>
    <n v="26"/>
    <x v="20"/>
  </r>
  <r>
    <s v="I_SDC_R_ATM_CNS_TDC_L01_12"/>
    <n v="26"/>
    <x v="20"/>
  </r>
  <r>
    <s v="I_SDC_R_ATM_CNS_TDC_L13_24"/>
    <n v="26"/>
    <x v="20"/>
  </r>
  <r>
    <s v="I_R_DEP_COR_TDA_01MB"/>
    <n v="20"/>
    <x v="21"/>
  </r>
  <r>
    <s v="I_R_DEP_COR_TDA_02MB"/>
    <n v="20"/>
    <x v="21"/>
  </r>
  <r>
    <s v="I_R_DEP_COR_TDA_03MB"/>
    <n v="20"/>
    <x v="21"/>
  </r>
  <r>
    <s v="I_R_DEP_COR_TDA_06MB"/>
    <n v="20"/>
    <x v="21"/>
  </r>
  <r>
    <s v="I_R_DEP_COR_TDA_09MB"/>
    <n v="20"/>
    <x v="21"/>
  </r>
  <r>
    <s v="I_R_DEP_COR_TDA_12MB"/>
    <n v="20"/>
    <x v="21"/>
  </r>
  <r>
    <s v="I_V_R_DEP_COR_TDA_L01_02"/>
    <n v="24"/>
    <x v="21"/>
  </r>
  <r>
    <s v="I_V_R_DEP_COR_TDA_L02_03"/>
    <n v="24"/>
    <x v="21"/>
  </r>
  <r>
    <s v="I_V_R_DEP_COR_TDA_L03_06"/>
    <n v="24"/>
    <x v="21"/>
  </r>
  <r>
    <s v="I_V_R_DEP_COR_TDA_L06_09"/>
    <n v="24"/>
    <x v="21"/>
  </r>
  <r>
    <s v="I_V_R_DEP_COR_TDA_L09_12"/>
    <n v="24"/>
    <x v="21"/>
  </r>
  <r>
    <s v="I_AV_R_DEP_COR_TDA_L01_03"/>
    <n v="25"/>
    <x v="21"/>
  </r>
  <r>
    <s v="I_AV_R_DEP_COR_TDA_L01_06"/>
    <n v="25"/>
    <x v="21"/>
  </r>
  <r>
    <s v="I_AV_R_DEP_COR_TDA_L01_12"/>
    <n v="25"/>
    <x v="21"/>
  </r>
  <r>
    <s v="I_AV_R_DEP_COR_TDA_L13_24"/>
    <n v="25"/>
    <x v="21"/>
  </r>
  <r>
    <s v="I_SIN_R_DEP_COR_TDA_L01_03"/>
    <n v="26"/>
    <x v="21"/>
  </r>
  <r>
    <s v="I_SIN_R_DEP_COR_TDA_L01_06"/>
    <n v="26"/>
    <x v="21"/>
  </r>
  <r>
    <s v="I_SIN_R_DEP_COR_TDA_L01_12"/>
    <n v="26"/>
    <x v="21"/>
  </r>
  <r>
    <s v="I_SIN_R_DEP_COR_TDA_L13_24"/>
    <n v="26"/>
    <x v="21"/>
  </r>
  <r>
    <s v="I_SDC_R_DEP_COR_TDA_L01_03"/>
    <n v="26"/>
    <x v="21"/>
  </r>
  <r>
    <s v="I_SDC_R_DEP_COR_TDA_L01_06"/>
    <n v="26"/>
    <x v="21"/>
  </r>
  <r>
    <s v="I_SDC_R_DEP_COR_TDA_L01_12"/>
    <n v="26"/>
    <x v="21"/>
  </r>
  <r>
    <s v="I_SDC_R_DEP_COR_TDA_L13_24"/>
    <n v="26"/>
    <x v="21"/>
  </r>
  <r>
    <s v="I_R_ATM_COR_TDA_01MB"/>
    <n v="20"/>
    <x v="22"/>
  </r>
  <r>
    <s v="I_R_ATM_COR_TDA_02MB"/>
    <n v="20"/>
    <x v="22"/>
  </r>
  <r>
    <s v="I_R_ATM_COR_TDA_03MB"/>
    <n v="20"/>
    <x v="22"/>
  </r>
  <r>
    <s v="I_R_ATM_COR_TDA_06MB"/>
    <n v="20"/>
    <x v="22"/>
  </r>
  <r>
    <s v="I_R_ATM_COR_TDA_09MB"/>
    <n v="20"/>
    <x v="22"/>
  </r>
  <r>
    <s v="I_R_ATM_COR_TDA_12MB"/>
    <n v="20"/>
    <x v="22"/>
  </r>
  <r>
    <s v="I_V_R_ATM_COR_TDA_L01_02"/>
    <n v="24"/>
    <x v="22"/>
  </r>
  <r>
    <s v="I_V_R_ATM_COR_TDA_L02_03"/>
    <n v="24"/>
    <x v="22"/>
  </r>
  <r>
    <s v="I_V_R_ATM_COR_TDA_L03_06"/>
    <n v="24"/>
    <x v="22"/>
  </r>
  <r>
    <s v="I_V_R_ATM_COR_TDA_L06_09"/>
    <n v="24"/>
    <x v="22"/>
  </r>
  <r>
    <s v="I_V_R_ATM_COR_TDA_L09_12"/>
    <n v="24"/>
    <x v="22"/>
  </r>
  <r>
    <s v="I_AV_R_ATM_COR_TDA_L01_03"/>
    <n v="25"/>
    <x v="22"/>
  </r>
  <r>
    <s v="I_AV_R_ATM_COR_TDA_L01_06"/>
    <n v="25"/>
    <x v="22"/>
  </r>
  <r>
    <s v="I_AV_R_ATM_COR_TDA_L01_12"/>
    <n v="25"/>
    <x v="22"/>
  </r>
  <r>
    <s v="I_AV_R_ATM_COR_TDA_L13_24"/>
    <n v="25"/>
    <x v="22"/>
  </r>
  <r>
    <s v="I_SIN_R_ATM_COR_TDA_L01_03"/>
    <n v="26"/>
    <x v="22"/>
  </r>
  <r>
    <s v="I_SIN_R_ATM_COR_TDA_L01_06"/>
    <n v="26"/>
    <x v="22"/>
  </r>
  <r>
    <s v="I_SIN_R_ATM_COR_TDA_L01_12"/>
    <n v="26"/>
    <x v="22"/>
  </r>
  <r>
    <s v="I_SIN_R_ATM_COR_TDA_L13_24"/>
    <n v="26"/>
    <x v="22"/>
  </r>
  <r>
    <s v="I_SDC_R_ATM_COR_TDA_L01_03"/>
    <n v="26"/>
    <x v="22"/>
  </r>
  <r>
    <s v="I_SDC_R_ATM_COR_TDA_L01_06"/>
    <n v="26"/>
    <x v="22"/>
  </r>
  <r>
    <s v="I_SDC_R_ATM_COR_TDA_L01_12"/>
    <n v="26"/>
    <x v="22"/>
  </r>
  <r>
    <s v="I_SDC_R_ATM_COR_TDA_L13_24"/>
    <n v="26"/>
    <x v="22"/>
  </r>
  <r>
    <s v="I_R_CNS_COR_TDA_01MB"/>
    <n v="20"/>
    <x v="23"/>
  </r>
  <r>
    <s v="I_R_CNS_COR_TDA_02MB"/>
    <n v="20"/>
    <x v="23"/>
  </r>
  <r>
    <s v="I_R_CNS_COR_TDA_03MB"/>
    <n v="20"/>
    <x v="23"/>
  </r>
  <r>
    <s v="I_R_CNS_COR_TDA_06MB"/>
    <n v="20"/>
    <x v="23"/>
  </r>
  <r>
    <s v="I_R_CNS_COR_TDA_09MB"/>
    <n v="20"/>
    <x v="23"/>
  </r>
  <r>
    <s v="I_R_CNS_COR_TDA_12MB"/>
    <n v="20"/>
    <x v="23"/>
  </r>
  <r>
    <s v="I_V_R_CNS_COR_TDA_L01_02"/>
    <n v="24"/>
    <x v="23"/>
  </r>
  <r>
    <s v="I_V_R_CNS_COR_TDA_L02_03"/>
    <n v="24"/>
    <x v="23"/>
  </r>
  <r>
    <s v="I_V_R_CNS_COR_TDA_L03_06"/>
    <n v="24"/>
    <x v="23"/>
  </r>
  <r>
    <s v="I_V_R_CNS_COR_TDA_L06_09"/>
    <n v="24"/>
    <x v="23"/>
  </r>
  <r>
    <s v="I_V_R_CNS_COR_TDA_L09_12"/>
    <n v="24"/>
    <x v="23"/>
  </r>
  <r>
    <s v="I_AV_R_CNS_COR_TDA_L01_03"/>
    <n v="25"/>
    <x v="23"/>
  </r>
  <r>
    <s v="I_AV_R_CNS_COR_TDA_L01_06"/>
    <n v="25"/>
    <x v="23"/>
  </r>
  <r>
    <s v="I_AV_R_CNS_COR_TDA_L01_12"/>
    <n v="25"/>
    <x v="23"/>
  </r>
  <r>
    <s v="I_AV_R_CNS_COR_TDA_L13_24"/>
    <n v="25"/>
    <x v="23"/>
  </r>
  <r>
    <s v="I_SIN_R_CNS_COR_TDA_L01_03"/>
    <n v="26"/>
    <x v="23"/>
  </r>
  <r>
    <s v="I_SIN_R_CNS_COR_TDA_L01_06"/>
    <n v="26"/>
    <x v="23"/>
  </r>
  <r>
    <s v="I_SIN_R_CNS_COR_TDA_L01_12"/>
    <n v="26"/>
    <x v="23"/>
  </r>
  <r>
    <s v="I_SIN_R_CNS_COR_TDA_L13_24"/>
    <n v="26"/>
    <x v="23"/>
  </r>
  <r>
    <s v="I_SDC_R_CNS_COR_TDA_L01_03"/>
    <n v="26"/>
    <x v="23"/>
  </r>
  <r>
    <s v="I_SDC_R_CNS_COR_TDA_L01_06"/>
    <n v="26"/>
    <x v="23"/>
  </r>
  <r>
    <s v="I_SDC_R_CNS_COR_TDA_L01_12"/>
    <n v="26"/>
    <x v="23"/>
  </r>
  <r>
    <s v="I_SDC_R_CNS_COR_TDA_L13_24"/>
    <n v="26"/>
    <x v="23"/>
  </r>
  <r>
    <s v="I_R_ATM_CNS_TDA_01MB"/>
    <n v="20"/>
    <x v="20"/>
  </r>
  <r>
    <s v="I_R_ATM_CNS_TDA_02MB"/>
    <n v="20"/>
    <x v="20"/>
  </r>
  <r>
    <s v="I_R_ATM_CNS_TDA_03MB"/>
    <n v="20"/>
    <x v="20"/>
  </r>
  <r>
    <s v="I_R_ATM_CNS_TDA_06MB"/>
    <n v="20"/>
    <x v="20"/>
  </r>
  <r>
    <s v="I_R_ATM_CNS_TDA_09MB"/>
    <n v="20"/>
    <x v="20"/>
  </r>
  <r>
    <s v="I_R_ATM_CNS_TDA_12MB"/>
    <n v="20"/>
    <x v="20"/>
  </r>
  <r>
    <s v="I_V_R_ATM_CNS_TDA_L01_02"/>
    <n v="24"/>
    <x v="20"/>
  </r>
  <r>
    <s v="I_V_R_ATM_CNS_TDA_L02_03"/>
    <n v="24"/>
    <x v="20"/>
  </r>
  <r>
    <s v="I_V_R_ATM_CNS_TDA_L03_06"/>
    <n v="24"/>
    <x v="20"/>
  </r>
  <r>
    <s v="I_V_R_ATM_CNS_TDA_L06_09"/>
    <n v="24"/>
    <x v="20"/>
  </r>
  <r>
    <s v="I_V_R_ATM_CNS_TDA_L09_12"/>
    <n v="24"/>
    <x v="20"/>
  </r>
  <r>
    <s v="I_AV_R_ATM_CNS_TDA_L01_03"/>
    <n v="25"/>
    <x v="20"/>
  </r>
  <r>
    <s v="I_AV_R_ATM_CNS_TDA_L01_06"/>
    <n v="25"/>
    <x v="20"/>
  </r>
  <r>
    <s v="I_AV_R_ATM_CNS_TDA_L01_12"/>
    <n v="25"/>
    <x v="20"/>
  </r>
  <r>
    <s v="I_AV_R_ATM_CNS_TDA_L13_24"/>
    <n v="25"/>
    <x v="20"/>
  </r>
  <r>
    <s v="I_SIN_R_ATM_CNS_TDA_L01_03"/>
    <n v="26"/>
    <x v="20"/>
  </r>
  <r>
    <s v="I_SIN_R_ATM_CNS_TDA_L01_06"/>
    <n v="26"/>
    <x v="20"/>
  </r>
  <r>
    <s v="I_SIN_R_ATM_CNS_TDA_L01_12"/>
    <n v="26"/>
    <x v="20"/>
  </r>
  <r>
    <s v="I_SIN_R_ATM_CNS_TDA_L13_24"/>
    <n v="26"/>
    <x v="20"/>
  </r>
  <r>
    <s v="I_SDC_R_ATM_CNS_TDA_L01_03"/>
    <n v="26"/>
    <x v="20"/>
  </r>
  <r>
    <s v="I_SDC_R_ATM_CNS_TDA_L01_06"/>
    <n v="26"/>
    <x v="20"/>
  </r>
  <r>
    <s v="I_SDC_R_ATM_CNS_TDA_L01_12"/>
    <n v="26"/>
    <x v="20"/>
  </r>
  <r>
    <s v="I_SDC_R_ATM_CNS_TDA_L13_24"/>
    <n v="26"/>
    <x v="20"/>
  </r>
  <r>
    <s v="I_R_CNS_DEP_TDA_01MB"/>
    <n v="20"/>
    <x v="24"/>
  </r>
  <r>
    <s v="I_R_CNS_DEP_TDA_02MB"/>
    <n v="20"/>
    <x v="24"/>
  </r>
  <r>
    <s v="I_R_CNS_DEP_TDA_03MB"/>
    <n v="20"/>
    <x v="24"/>
  </r>
  <r>
    <s v="I_R_CNS_DEP_TDA_06MB"/>
    <n v="20"/>
    <x v="24"/>
  </r>
  <r>
    <s v="I_R_CNS_DEP_TDA_09MB"/>
    <n v="20"/>
    <x v="24"/>
  </r>
  <r>
    <s v="I_R_CNS_DEP_TDA_12MB"/>
    <n v="20"/>
    <x v="24"/>
  </r>
  <r>
    <s v="I_V_R_CNS_DEP_TDA_L01_02"/>
    <n v="24"/>
    <x v="24"/>
  </r>
  <r>
    <s v="I_V_R_CNS_DEP_TDA_L02_03"/>
    <n v="24"/>
    <x v="24"/>
  </r>
  <r>
    <s v="I_V_R_CNS_DEP_TDA_L03_06"/>
    <n v="24"/>
    <x v="24"/>
  </r>
  <r>
    <s v="I_V_R_CNS_DEP_TDA_L06_09"/>
    <n v="24"/>
    <x v="24"/>
  </r>
  <r>
    <s v="I_V_R_CNS_DEP_TDA_L09_12"/>
    <n v="24"/>
    <x v="24"/>
  </r>
  <r>
    <s v="I_AV_R_CNS_DEP_TDA_L01_03"/>
    <n v="25"/>
    <x v="24"/>
  </r>
  <r>
    <s v="I_AV_R_CNS_DEP_TDA_L01_06"/>
    <n v="25"/>
    <x v="24"/>
  </r>
  <r>
    <s v="I_AV_R_CNS_DEP_TDA_L01_12"/>
    <n v="25"/>
    <x v="24"/>
  </r>
  <r>
    <s v="I_AV_R_CNS_DEP_TDA_L13_24"/>
    <n v="25"/>
    <x v="24"/>
  </r>
  <r>
    <s v="I_SIN_R_CNS_DEP_TDA_L01_03"/>
    <n v="26"/>
    <x v="24"/>
  </r>
  <r>
    <s v="I_SIN_R_CNS_DEP_TDA_L01_06"/>
    <n v="26"/>
    <x v="24"/>
  </r>
  <r>
    <s v="I_SIN_R_CNS_DEP_TDA_L01_12"/>
    <n v="26"/>
    <x v="24"/>
  </r>
  <r>
    <s v="I_SIN_R_CNS_DEP_TDA_L13_24"/>
    <n v="26"/>
    <x v="24"/>
  </r>
  <r>
    <s v="I_SDC_R_CNS_DEP_TDA_L01_03"/>
    <n v="26"/>
    <x v="24"/>
  </r>
  <r>
    <s v="I_SDC_R_CNS_DEP_TDA_L01_06"/>
    <n v="26"/>
    <x v="24"/>
  </r>
  <r>
    <s v="I_SDC_R_CNS_DEP_TDA_L01_12"/>
    <n v="26"/>
    <x v="24"/>
  </r>
  <r>
    <s v="I_SDC_R_CNS_DEP_TDA_L13_24"/>
    <n v="26"/>
    <x v="24"/>
  </r>
  <r>
    <s v="I_R_SDOT_CAP_01MB"/>
    <n v="17"/>
    <x v="25"/>
  </r>
  <r>
    <s v="I_R_SDOT_CAP_02MB"/>
    <n v="17"/>
    <x v="25"/>
  </r>
  <r>
    <s v="I_R_SDOT_CAP_03MB"/>
    <n v="17"/>
    <x v="25"/>
  </r>
  <r>
    <s v="I_R_SDOT_CAP_06MB"/>
    <n v="17"/>
    <x v="25"/>
  </r>
  <r>
    <s v="I_R_SDOT_CAP_09MB"/>
    <n v="17"/>
    <x v="25"/>
  </r>
  <r>
    <s v="I_R_SDOT_CAP_12MB"/>
    <n v="17"/>
    <x v="25"/>
  </r>
  <r>
    <s v="I_V_R_SDOT_CAP_L01_02"/>
    <n v="21"/>
    <x v="25"/>
  </r>
  <r>
    <s v="I_V_R_SDOT_CAP_L02_03"/>
    <n v="21"/>
    <x v="25"/>
  </r>
  <r>
    <s v="I_V_R_SDOT_CAP_L03_06"/>
    <n v="21"/>
    <x v="25"/>
  </r>
  <r>
    <s v="I_V_R_SDOT_CAP_L06_09"/>
    <n v="21"/>
    <x v="25"/>
  </r>
  <r>
    <s v="I_V_R_SDOT_CAP_L09_12"/>
    <n v="21"/>
    <x v="25"/>
  </r>
  <r>
    <s v="I_AV_R_SDOT_CAP_L01_03"/>
    <n v="22"/>
    <x v="25"/>
  </r>
  <r>
    <s v="I_AV_R_SDOT_CAP_L01_06"/>
    <n v="22"/>
    <x v="25"/>
  </r>
  <r>
    <s v="I_AV_R_SDOT_CAP_L01_12"/>
    <n v="22"/>
    <x v="25"/>
  </r>
  <r>
    <s v="I_AV_R_SDOT_CAP_L13_24"/>
    <n v="22"/>
    <x v="25"/>
  </r>
  <r>
    <s v="I_SIN_R_SDOT_CAP_L01_03"/>
    <n v="23"/>
    <x v="25"/>
  </r>
  <r>
    <s v="I_SIN_R_SDOT_CAP_L01_06"/>
    <n v="23"/>
    <x v="25"/>
  </r>
  <r>
    <s v="I_SIN_R_SDOT_CAP_L01_12"/>
    <n v="23"/>
    <x v="25"/>
  </r>
  <r>
    <s v="I_SIN_R_SDOT_CAP_L13_24"/>
    <n v="23"/>
    <x v="25"/>
  </r>
  <r>
    <s v="I_SDC_R_SDOT_CAP_L01_03"/>
    <n v="23"/>
    <x v="25"/>
  </r>
  <r>
    <s v="I_SDC_R_SDOT_CAP_L01_06"/>
    <n v="23"/>
    <x v="25"/>
  </r>
  <r>
    <s v="I_SDC_R_SDOT_CAP_L01_12"/>
    <n v="23"/>
    <x v="25"/>
  </r>
  <r>
    <s v="I_SDC_R_SDOT_CAP_L13_24"/>
    <n v="23"/>
    <x v="25"/>
  </r>
  <r>
    <s v="I_R_DEPT_CAP_01MB"/>
    <n v="17"/>
    <x v="26"/>
  </r>
  <r>
    <s v="I_R_DEPT_CAP_02MB"/>
    <n v="17"/>
    <x v="26"/>
  </r>
  <r>
    <s v="I_R_DEPT_CAP_03MB"/>
    <n v="17"/>
    <x v="26"/>
  </r>
  <r>
    <s v="I_R_DEPT_CAP_06MB"/>
    <n v="17"/>
    <x v="26"/>
  </r>
  <r>
    <s v="I_R_DEPT_CAP_09MB"/>
    <n v="17"/>
    <x v="26"/>
  </r>
  <r>
    <s v="I_R_DEPT_CAP_12MB"/>
    <n v="17"/>
    <x v="26"/>
  </r>
  <r>
    <s v="I_V_R_DEPT_CAP_L01_02"/>
    <n v="21"/>
    <x v="26"/>
  </r>
  <r>
    <s v="I_V_R_DEPT_CAP_L02_03"/>
    <n v="21"/>
    <x v="26"/>
  </r>
  <r>
    <s v="I_V_R_DEPT_CAP_L03_06"/>
    <n v="21"/>
    <x v="26"/>
  </r>
  <r>
    <s v="I_V_R_DEPT_CAP_L06_09"/>
    <n v="21"/>
    <x v="26"/>
  </r>
  <r>
    <s v="I_V_R_DEPT_CAP_L09_12"/>
    <n v="21"/>
    <x v="26"/>
  </r>
  <r>
    <s v="I_AV_R_DEPT_CAP_L01_03"/>
    <n v="22"/>
    <x v="26"/>
  </r>
  <r>
    <s v="I_AV_R_DEPT_CAP_L01_06"/>
    <n v="22"/>
    <x v="26"/>
  </r>
  <r>
    <s v="I_AV_R_DEPT_CAP_L01_12"/>
    <n v="22"/>
    <x v="26"/>
  </r>
  <r>
    <s v="I_AV_R_DEPT_CAP_L13_24"/>
    <n v="22"/>
    <x v="26"/>
  </r>
  <r>
    <s v="I_SIN_R_DEPT_CAP_L01_03"/>
    <n v="23"/>
    <x v="26"/>
  </r>
  <r>
    <s v="I_SIN_R_DEPT_CAP_L01_06"/>
    <n v="23"/>
    <x v="26"/>
  </r>
  <r>
    <s v="I_SIN_R_DEPT_CAP_L01_12"/>
    <n v="23"/>
    <x v="26"/>
  </r>
  <r>
    <s v="I_SIN_R_DEPT_CAP_L13_24"/>
    <n v="23"/>
    <x v="26"/>
  </r>
  <r>
    <s v="I_SDC_R_DEPT_CAP_L01_03"/>
    <n v="23"/>
    <x v="26"/>
  </r>
  <r>
    <s v="I_SDC_R_DEPT_CAP_L01_06"/>
    <n v="23"/>
    <x v="26"/>
  </r>
  <r>
    <s v="I_SDC_R_DEPT_CAP_L01_12"/>
    <n v="23"/>
    <x v="26"/>
  </r>
  <r>
    <s v="I_SDC_R_DEPT_CAP_L13_24"/>
    <n v="23"/>
    <x v="26"/>
  </r>
  <r>
    <s v="I_R_SDOTDC_SDOT_01MB"/>
    <n v="20"/>
    <x v="27"/>
  </r>
  <r>
    <s v="I_R_SDOTDC_SDOT_02MB"/>
    <n v="20"/>
    <x v="27"/>
  </r>
  <r>
    <s v="I_R_SDOTDC_SDOT_03MB"/>
    <n v="20"/>
    <x v="27"/>
  </r>
  <r>
    <s v="I_R_SDOTDC_SDOT_06MB"/>
    <n v="20"/>
    <x v="27"/>
  </r>
  <r>
    <s v="I_R_SDOTDC_SDOT_09MB"/>
    <n v="20"/>
    <x v="27"/>
  </r>
  <r>
    <s v="I_R_SDOTDC_SDOT_12MB"/>
    <n v="20"/>
    <x v="27"/>
  </r>
  <r>
    <s v="I_V_R_SDOTDC_SDOT_L01_02"/>
    <n v="24"/>
    <x v="27"/>
  </r>
  <r>
    <s v="I_V_R_SDOTDC_SDOT_L02_03"/>
    <n v="24"/>
    <x v="27"/>
  </r>
  <r>
    <s v="I_V_R_SDOTDC_SDOT_L03_06"/>
    <n v="24"/>
    <x v="27"/>
  </r>
  <r>
    <s v="I_V_R_SDOTDC_SDOT_L06_09"/>
    <n v="24"/>
    <x v="27"/>
  </r>
  <r>
    <s v="I_V_R_SDOTDC_SDOT_L09_12"/>
    <n v="24"/>
    <x v="27"/>
  </r>
  <r>
    <s v="I_AV_R_SDOTDC_SDOT_L01_03"/>
    <n v="25"/>
    <x v="27"/>
  </r>
  <r>
    <s v="I_AV_R_SDOTDC_SDOT_L01_06"/>
    <n v="25"/>
    <x v="27"/>
  </r>
  <r>
    <s v="I_AV_R_SDOTDC_SDOT_L01_12"/>
    <n v="25"/>
    <x v="27"/>
  </r>
  <r>
    <s v="I_AV_R_SDOTDC_SDOT_L13_24"/>
    <n v="25"/>
    <x v="27"/>
  </r>
  <r>
    <s v="I_SIN_R_SDOTDC_SDOT_L01_03"/>
    <n v="26"/>
    <x v="27"/>
  </r>
  <r>
    <s v="I_SIN_R_SDOTDC_SDOT_L01_06"/>
    <n v="26"/>
    <x v="27"/>
  </r>
  <r>
    <s v="I_SIN_R_SDOTDC_SDOT_L01_12"/>
    <n v="26"/>
    <x v="27"/>
  </r>
  <r>
    <s v="I_SIN_R_SDOTDC_SDOT_L13_24"/>
    <n v="26"/>
    <x v="27"/>
  </r>
  <r>
    <s v="I_SDC_R_SDOTDC_SDOT_L01_03"/>
    <n v="26"/>
    <x v="27"/>
  </r>
  <r>
    <s v="I_SDC_R_SDOTDC_SDOT_L01_06"/>
    <n v="26"/>
    <x v="27"/>
  </r>
  <r>
    <s v="I_SDC_R_SDOTDC_SDOT_L01_12"/>
    <n v="26"/>
    <x v="27"/>
  </r>
  <r>
    <s v="I_SDC_R_SDOTDC_SDOT_L13_24"/>
    <n v="26"/>
    <x v="27"/>
  </r>
  <r>
    <s v="I_R_SDOPRP_SDOT_01MB"/>
    <n v="20"/>
    <x v="28"/>
  </r>
  <r>
    <s v="I_R_SDOPRP_SDOT_02MB"/>
    <n v="20"/>
    <x v="28"/>
  </r>
  <r>
    <s v="I_R_SDOPRP_SDOT_03MB"/>
    <n v="20"/>
    <x v="28"/>
  </r>
  <r>
    <s v="I_R_SDOPRP_SDOT_06MB"/>
    <n v="20"/>
    <x v="28"/>
  </r>
  <r>
    <s v="I_R_SDOPRP_SDOT_09MB"/>
    <n v="20"/>
    <x v="28"/>
  </r>
  <r>
    <s v="I_R_SDOPRP_SDOT_12MB"/>
    <n v="20"/>
    <x v="28"/>
  </r>
  <r>
    <s v="I_V_R_SDOPRP_SDOT_L01_02"/>
    <n v="24"/>
    <x v="28"/>
  </r>
  <r>
    <s v="I_V_R_SDOPRP_SDOT_L02_03"/>
    <n v="24"/>
    <x v="28"/>
  </r>
  <r>
    <s v="I_V_R_SDOPRP_SDOT_L03_06"/>
    <n v="24"/>
    <x v="28"/>
  </r>
  <r>
    <s v="I_V_R_SDOPRP_SDOT_L06_09"/>
    <n v="24"/>
    <x v="28"/>
  </r>
  <r>
    <s v="I_V_R_SDOPRP_SDOT_L09_12"/>
    <n v="24"/>
    <x v="28"/>
  </r>
  <r>
    <s v="I_AV_R_SDOPRP_SDOT_L01_03"/>
    <n v="25"/>
    <x v="28"/>
  </r>
  <r>
    <s v="I_AV_R_SDOPRP_SDOT_L01_06"/>
    <n v="25"/>
    <x v="28"/>
  </r>
  <r>
    <s v="I_AV_R_SDOPRP_SDOT_L01_12"/>
    <n v="25"/>
    <x v="28"/>
  </r>
  <r>
    <s v="I_AV_R_SDOPRP_SDOT_L13_24"/>
    <n v="25"/>
    <x v="28"/>
  </r>
  <r>
    <s v="I_SIN_R_SDOPRP_SDOT_L01_03"/>
    <n v="26"/>
    <x v="28"/>
  </r>
  <r>
    <s v="I_SIN_R_SDOPRP_SDOT_L01_06"/>
    <n v="26"/>
    <x v="28"/>
  </r>
  <r>
    <s v="I_SIN_R_SDOPRP_SDOT_L01_12"/>
    <n v="26"/>
    <x v="28"/>
  </r>
  <r>
    <s v="I_SIN_R_SDOPRP_SDOT_L13_24"/>
    <n v="26"/>
    <x v="28"/>
  </r>
  <r>
    <s v="I_SDC_R_SDOPRP_SDOT_L01_03"/>
    <n v="26"/>
    <x v="28"/>
  </r>
  <r>
    <s v="I_SDC_R_SDOPRP_SDOT_L01_06"/>
    <n v="26"/>
    <x v="28"/>
  </r>
  <r>
    <s v="I_SDC_R_SDOPRP_SDOT_L01_12"/>
    <n v="26"/>
    <x v="28"/>
  </r>
  <r>
    <s v="I_SDC_R_SDOPRP_SDOT_L13_24"/>
    <n v="26"/>
    <x v="28"/>
  </r>
  <r>
    <s v="I_R_SDOHIP_SDOT_01MB"/>
    <n v="20"/>
    <x v="29"/>
  </r>
  <r>
    <s v="I_R_SDOHIP_SDOT_02MB"/>
    <n v="20"/>
    <x v="29"/>
  </r>
  <r>
    <s v="I_R_SDOHIP_SDOT_03MB"/>
    <n v="20"/>
    <x v="29"/>
  </r>
  <r>
    <s v="I_R_SDOHIP_SDOT_06MB"/>
    <n v="20"/>
    <x v="29"/>
  </r>
  <r>
    <s v="I_R_SDOHIP_SDOT_09MB"/>
    <n v="20"/>
    <x v="29"/>
  </r>
  <r>
    <s v="I_R_SDOHIP_SDOT_12MB"/>
    <n v="20"/>
    <x v="29"/>
  </r>
  <r>
    <s v="I_V_R_SDOHIP_SDOT_L01_02"/>
    <n v="24"/>
    <x v="29"/>
  </r>
  <r>
    <s v="I_V_R_SDOHIP_SDOT_L02_03"/>
    <n v="24"/>
    <x v="29"/>
  </r>
  <r>
    <s v="I_V_R_SDOHIP_SDOT_L03_06"/>
    <n v="24"/>
    <x v="29"/>
  </r>
  <r>
    <s v="I_V_R_SDOHIP_SDOT_L06_09"/>
    <n v="24"/>
    <x v="29"/>
  </r>
  <r>
    <s v="I_V_R_SDOHIP_SDOT_L09_12"/>
    <n v="24"/>
    <x v="29"/>
  </r>
  <r>
    <s v="I_AV_R_SDOHIP_SDOT_L01_03"/>
    <n v="25"/>
    <x v="29"/>
  </r>
  <r>
    <s v="I_AV_R_SDOHIP_SDOT_L01_06"/>
    <n v="25"/>
    <x v="29"/>
  </r>
  <r>
    <s v="I_AV_R_SDOHIP_SDOT_L01_12"/>
    <n v="25"/>
    <x v="29"/>
  </r>
  <r>
    <s v="I_AV_R_SDOHIP_SDOT_L13_24"/>
    <n v="25"/>
    <x v="29"/>
  </r>
  <r>
    <s v="I_SIN_R_SDOHIP_SDOT_L01_03"/>
    <n v="26"/>
    <x v="29"/>
  </r>
  <r>
    <s v="I_SIN_R_SDOHIP_SDOT_L01_06"/>
    <n v="26"/>
    <x v="29"/>
  </r>
  <r>
    <s v="I_SIN_R_SDOHIP_SDOT_L01_12"/>
    <n v="26"/>
    <x v="29"/>
  </r>
  <r>
    <s v="I_SIN_R_SDOHIP_SDOT_L13_24"/>
    <n v="26"/>
    <x v="29"/>
  </r>
  <r>
    <s v="I_SDC_R_SDOHIP_SDOT_L01_03"/>
    <n v="26"/>
    <x v="29"/>
  </r>
  <r>
    <s v="I_SDC_R_SDOHIP_SDOT_L01_06"/>
    <n v="26"/>
    <x v="29"/>
  </r>
  <r>
    <s v="I_SDC_R_SDOHIP_SDOT_L01_12"/>
    <n v="26"/>
    <x v="29"/>
  </r>
  <r>
    <s v="I_SDC_R_SDOHIP_SDOT_L13_24"/>
    <n v="26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4FAF9-48D1-421D-9724-5D6D7119A798}" name="PivotTable2" cacheId="1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4" firstHeaderRow="1" firstDataRow="1" firstDataCol="1"/>
  <pivotFields count="3">
    <pivotField showAll="0"/>
    <pivotField showAll="0"/>
    <pivotField axis="axisRow" dataField="1" showAll="0">
      <items count="35">
        <item x="0"/>
        <item x="20"/>
        <item x="22"/>
        <item m="1" x="30"/>
        <item x="1"/>
        <item x="23"/>
        <item x="24"/>
        <item x="14"/>
        <item x="17"/>
        <item x="21"/>
        <item x="26"/>
        <item x="2"/>
        <item x="3"/>
        <item x="4"/>
        <item m="1" x="31"/>
        <item x="15"/>
        <item x="18"/>
        <item x="5"/>
        <item x="19"/>
        <item x="13"/>
        <item x="16"/>
        <item m="1" x="33"/>
        <item x="6"/>
        <item x="12"/>
        <item m="1" x="32"/>
        <item x="25"/>
        <item x="7"/>
        <item x="8"/>
        <item x="10"/>
        <item x="9"/>
        <item x="11"/>
        <item x="27"/>
        <item x="28"/>
        <item x="29"/>
        <item t="default"/>
      </items>
    </pivotField>
  </pivotFields>
  <rowFields count="1">
    <field x="2"/>
  </rowFields>
  <rowItems count="31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Count of Tipo" fld="2" subtotal="count" baseField="0" baseItem="0"/>
  </dataFields>
  <formats count="1">
    <format dxfId="0">
      <pivotArea dataOnly="0" fieldPosition="0">
        <references count="1">
          <reference field="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B77F-3FD2-4842-999E-D39FBDB1D7DC}">
  <dimension ref="A1"/>
  <sheetViews>
    <sheetView showGridLines="0" topLeftCell="A21" zoomScale="70" zoomScaleNormal="70" workbookViewId="0">
      <selection activeCell="P35" sqref="P35"/>
    </sheetView>
  </sheetViews>
  <sheetFormatPr defaultRowHeight="15" x14ac:dyDescent="0.25"/>
  <cols>
    <col min="12" max="12" width="27.2851562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EF68-128E-4082-A86F-880420C39FF0}">
  <dimension ref="A1:Z963"/>
  <sheetViews>
    <sheetView showGridLines="0" zoomScale="85" zoomScaleNormal="85" workbookViewId="0">
      <pane ySplit="1" topLeftCell="A2" activePane="bottomLeft" state="frozen"/>
      <selection pane="bottomLeft" activeCell="A16" sqref="A16:XFD19"/>
    </sheetView>
  </sheetViews>
  <sheetFormatPr defaultColWidth="27.5703125" defaultRowHeight="15" x14ac:dyDescent="0.25"/>
  <cols>
    <col min="1" max="1" width="20.28515625" style="8" bestFit="1" customWidth="1"/>
    <col min="2" max="3" width="5.85546875" style="15" bestFit="1" customWidth="1"/>
    <col min="4" max="4" width="6.140625" style="15" bestFit="1" customWidth="1"/>
    <col min="5" max="5" width="32.85546875" style="48" bestFit="1" customWidth="1"/>
    <col min="6" max="6" width="12.42578125" style="47" customWidth="1"/>
    <col min="7" max="7" width="21" style="15" customWidth="1"/>
    <col min="8" max="8" width="13.5703125" style="15" bestFit="1" customWidth="1"/>
    <col min="9" max="9" width="32.85546875" style="45" bestFit="1" customWidth="1"/>
    <col min="10" max="10" width="7.42578125" style="15" customWidth="1"/>
    <col min="11" max="11" width="7.140625" style="14" customWidth="1"/>
    <col min="12" max="12" width="16.42578125" style="15" bestFit="1" customWidth="1"/>
    <col min="13" max="13" width="8.140625" style="9" customWidth="1"/>
    <col min="14" max="14" width="11.85546875" style="14" customWidth="1"/>
    <col min="15" max="15" width="18.85546875" style="15" bestFit="1" customWidth="1"/>
    <col min="16" max="16" width="17.42578125" style="14" bestFit="1" customWidth="1"/>
    <col min="17" max="17" width="50.28515625" style="14" bestFit="1" customWidth="1"/>
    <col min="18" max="18" width="10" style="9" customWidth="1"/>
    <col min="19" max="19" width="9.42578125" style="9" customWidth="1"/>
    <col min="20" max="20" width="7.5703125" style="9" customWidth="1"/>
    <col min="21" max="21" width="6.7109375" style="9" customWidth="1"/>
    <col min="22" max="22" width="81.42578125" style="9" bestFit="1" customWidth="1"/>
    <col min="23" max="23" width="255.7109375" style="9" bestFit="1" customWidth="1"/>
    <col min="24" max="24" width="126.85546875" style="10" customWidth="1"/>
    <col min="25" max="25" width="67.140625" style="10" bestFit="1" customWidth="1"/>
    <col min="26" max="26" width="34.5703125" style="43" bestFit="1" customWidth="1"/>
  </cols>
  <sheetData>
    <row r="1" spans="1:26" s="11" customFormat="1" ht="45" x14ac:dyDescent="0.25">
      <c r="A1" s="51" t="s">
        <v>396</v>
      </c>
      <c r="B1" s="12" t="s">
        <v>101</v>
      </c>
      <c r="C1" s="12" t="s">
        <v>55</v>
      </c>
      <c r="D1" s="12" t="s">
        <v>14</v>
      </c>
      <c r="E1" s="46" t="s">
        <v>106</v>
      </c>
      <c r="F1" s="46" t="s">
        <v>107</v>
      </c>
      <c r="G1" s="12" t="s">
        <v>80</v>
      </c>
      <c r="H1" s="12" t="s">
        <v>94</v>
      </c>
      <c r="I1" s="60" t="s">
        <v>8</v>
      </c>
      <c r="J1" s="12" t="s">
        <v>197</v>
      </c>
      <c r="K1" s="12" t="s">
        <v>393</v>
      </c>
      <c r="L1" s="12" t="s">
        <v>96</v>
      </c>
      <c r="M1" s="12" t="s">
        <v>95</v>
      </c>
      <c r="N1" s="12" t="s">
        <v>397</v>
      </c>
      <c r="O1" s="12" t="s">
        <v>97</v>
      </c>
      <c r="P1" s="12" t="s">
        <v>98</v>
      </c>
      <c r="Q1" s="12" t="s">
        <v>485</v>
      </c>
      <c r="R1" s="12" t="s">
        <v>9</v>
      </c>
      <c r="S1" s="12" t="s">
        <v>91</v>
      </c>
      <c r="T1" s="13" t="s">
        <v>99</v>
      </c>
      <c r="U1" s="12" t="s">
        <v>100</v>
      </c>
      <c r="V1" s="52" t="s">
        <v>407</v>
      </c>
      <c r="W1" s="52" t="s">
        <v>403</v>
      </c>
      <c r="X1" s="52" t="s">
        <v>404</v>
      </c>
      <c r="Y1" s="52" t="s">
        <v>405</v>
      </c>
      <c r="Z1" s="44" t="s">
        <v>406</v>
      </c>
    </row>
    <row r="2" spans="1:26" s="3" customFormat="1" x14ac:dyDescent="0.25">
      <c r="A2" s="8" t="s">
        <v>398</v>
      </c>
      <c r="B2" s="21">
        <v>1</v>
      </c>
      <c r="C2" s="15">
        <v>1</v>
      </c>
      <c r="D2" s="15">
        <v>1</v>
      </c>
      <c r="E2" s="48" t="s">
        <v>401</v>
      </c>
      <c r="F2" s="48" t="s">
        <v>412</v>
      </c>
      <c r="G2" s="15" t="s">
        <v>81</v>
      </c>
      <c r="H2" s="15" t="s">
        <v>85</v>
      </c>
      <c r="I2" s="61" t="str">
        <f>M2&amp;"_"&amp;IF(N2&lt;&gt;"R",N2&amp;"_","")&amp;O2&amp;IF(R2&lt;&gt;"", "_", "")&amp;F2&amp;"_"&amp;R2</f>
        <v>I_R_ATM_EXP_TR_00MB</v>
      </c>
      <c r="J2" s="25" cm="1">
        <f t="array" ref="J2">SUMPRODUCT(--(I2=$I$2:$I$625))</f>
        <v>1</v>
      </c>
      <c r="K2" s="14">
        <v>20</v>
      </c>
      <c r="L2" s="15" t="s">
        <v>475</v>
      </c>
      <c r="M2" s="15" t="s">
        <v>10</v>
      </c>
      <c r="N2" s="14" t="s">
        <v>11</v>
      </c>
      <c r="O2" s="15" t="str">
        <f>"R_"&amp;P2&amp;"_EXP"</f>
        <v>R_ATM_EXP</v>
      </c>
      <c r="P2" s="14" t="str">
        <f>VLOOKUP(D2,Nomencalture!$D$4:$H$13,4,0)</f>
        <v>ATM</v>
      </c>
      <c r="Q2" s="14" t="str">
        <f>VLOOKUP(D2,Nomencalture!$D$4:$H$13,5,0)</f>
        <v>Cash withdrawal</v>
      </c>
      <c r="R2" s="16" t="str">
        <f t="shared" ref="R2:R8" si="0">IF(AND(S2="P",N2="R"),TEXT(T2,"00")&amp;"MB",IF(T2&gt;1,"L"&amp;TEXT(T2,"00")&amp;"_"&amp;TEXT(U2,"00"),"L"&amp;TEXT(U2,"00")&amp;"M"))</f>
        <v>00MB</v>
      </c>
      <c r="S2" s="16" t="s">
        <v>90</v>
      </c>
      <c r="T2" s="21">
        <v>0</v>
      </c>
      <c r="U2" s="21">
        <v>0</v>
      </c>
      <c r="V2" s="53" t="str">
        <f t="shared" ref="V2:V65" si="1">"ALTER TABLE MDL_ABT_B_PD_TDC_S01 ADD "&amp;I2&amp;" NUMBER;"</f>
        <v>ALTER TABLE MDL_ABT_B_PD_TDC_S01 ADD I_R_ATM_EXP_TR_00MB NUMBER;</v>
      </c>
      <c r="W2" s="9" t="str">
        <f>","&amp;H2&amp;"(CASE WHEN TIPO_CNSM_CD='"&amp;P2&amp;"' AND "&amp;X2&amp;" THEN "&amp;G2&amp;" END) AS "&amp;I2</f>
        <v>,AVG(CASE WHEN TIPO_CNSM_CD='ATM' AND B.PERIODOMES=TO_CHAR(ADD_MONTHS(A.REF_DATE,-0),'YYYYMM') THEN R_CNSM_CNSMT END) AS I_R_ATM_EXP_TR_00MB</v>
      </c>
      <c r="X2" s="54" t="str">
        <f t="shared" ref="X2:X65" si="2">IF(S2="P","B.PERIODOMES=TO_CHAR(ADD_MONTHS(A.REF_DATE,-"&amp;U2&amp;"),'YYYYMM')","B.PERIODOMES BETWEEN TO_CHAR(ADD_MONTHS(A.REF_DATE,-"&amp;U2&amp;"),'YYYYMM') AND TO_CHAR(ADD_MONTHS(A.REF_DATE,-"&amp;T2&amp;"),'YYYYMM')")</f>
        <v>B.PERIODOMES=TO_CHAR(ADD_MONTHS(A.REF_DATE,-0),'YYYYMM')</v>
      </c>
      <c r="Y2" s="54" t="str">
        <f>","&amp;I2&amp;"=B."&amp;I2</f>
        <v>,I_R_ATM_EXP_TR_00MB=B.I_R_ATM_EXP_TR_00MB</v>
      </c>
      <c r="Z2" s="40" t="str">
        <f>",B."&amp;I2</f>
        <v>,B.I_R_ATM_EXP_TR_00MB</v>
      </c>
    </row>
    <row r="3" spans="1:26" x14ac:dyDescent="0.25">
      <c r="A3" s="8" t="s">
        <v>398</v>
      </c>
      <c r="B3" s="21">
        <f>B2+1</f>
        <v>2</v>
      </c>
      <c r="C3" s="15">
        <f>IF(MOD(C2+1,27)=0,1,C2+1)</f>
        <v>2</v>
      </c>
      <c r="D3" s="15">
        <f t="shared" ref="D3:D53" si="3">IF(MOD(B2,26)=0,D2+1,D2)</f>
        <v>1</v>
      </c>
      <c r="E3" s="48" t="s">
        <v>401</v>
      </c>
      <c r="F3" s="48" t="s">
        <v>412</v>
      </c>
      <c r="G3" s="15" t="s">
        <v>81</v>
      </c>
      <c r="H3" s="15" t="s">
        <v>85</v>
      </c>
      <c r="I3" s="61" t="str">
        <f>M3&amp;"_"&amp;IF(N3&lt;&gt;"R",N3&amp;"_","")&amp;O3&amp;IF(R3&lt;&gt;"", "_", "")&amp;F3&amp;"_"&amp;R3</f>
        <v>I_R_ATM_EXP_TR_01MB</v>
      </c>
      <c r="J3" s="15" cm="1">
        <f t="array" ref="J3">SUMPRODUCT(--(I3=$I$2:$I$625))</f>
        <v>1</v>
      </c>
      <c r="K3" s="14">
        <v>20</v>
      </c>
      <c r="L3" s="15" t="s">
        <v>475</v>
      </c>
      <c r="M3" s="15" t="s">
        <v>10</v>
      </c>
      <c r="N3" s="14" t="s">
        <v>11</v>
      </c>
      <c r="O3" s="15" t="str">
        <f>"R_"&amp;P3&amp;"_EXP"</f>
        <v>R_ATM_EXP</v>
      </c>
      <c r="P3" s="14" t="str">
        <f>VLOOKUP(D3,Nomencalture!$D$4:$H$13,4,0)</f>
        <v>ATM</v>
      </c>
      <c r="Q3" s="14" t="str">
        <f>VLOOKUP(D3,Nomencalture!$D$4:$H$13,5,0)</f>
        <v>Cash withdrawal</v>
      </c>
      <c r="R3" s="16" t="str">
        <f t="shared" si="0"/>
        <v>01MB</v>
      </c>
      <c r="S3" s="16" t="s">
        <v>90</v>
      </c>
      <c r="T3" s="21">
        <v>1</v>
      </c>
      <c r="U3" s="21">
        <v>1</v>
      </c>
      <c r="V3" s="53" t="str">
        <f t="shared" si="1"/>
        <v>ALTER TABLE MDL_ABT_B_PD_TDC_S01 ADD I_R_ATM_EXP_TR_01MB NUMBER;</v>
      </c>
      <c r="W3" s="9" t="str">
        <f>","&amp;H3&amp;"(CASE WHEN TIPO_CNSM_CD='"&amp;P3&amp;"' AND "&amp;X3&amp;" THEN "&amp;G3&amp;" END) AS "&amp;I3</f>
        <v>,AVG(CASE WHEN TIPO_CNSM_CD='ATM' AND B.PERIODOMES=TO_CHAR(ADD_MONTHS(A.REF_DATE,-1),'YYYYMM') THEN R_CNSM_CNSMT END) AS I_R_ATM_EXP_TR_01MB</v>
      </c>
      <c r="X3" s="54" t="str">
        <f t="shared" si="2"/>
        <v>B.PERIODOMES=TO_CHAR(ADD_MONTHS(A.REF_DATE,-1),'YYYYMM')</v>
      </c>
      <c r="Y3" s="54" t="str">
        <f>","&amp;I3&amp;"=B."&amp;I3</f>
        <v>,I_R_ATM_EXP_TR_01MB=B.I_R_ATM_EXP_TR_01MB</v>
      </c>
      <c r="Z3" s="40" t="str">
        <f>",B."&amp;I3</f>
        <v>,B.I_R_ATM_EXP_TR_01MB</v>
      </c>
    </row>
    <row r="4" spans="1:26" x14ac:dyDescent="0.25">
      <c r="A4" s="8" t="s">
        <v>398</v>
      </c>
      <c r="B4" s="21">
        <f t="shared" ref="B4:B53" si="4">B3+1</f>
        <v>3</v>
      </c>
      <c r="C4" s="15">
        <f t="shared" ref="C4:C53" si="5">IF(MOD(C3+1,27)=0,1,C3+1)</f>
        <v>3</v>
      </c>
      <c r="D4" s="15">
        <f t="shared" si="3"/>
        <v>1</v>
      </c>
      <c r="E4" s="48" t="s">
        <v>401</v>
      </c>
      <c r="F4" s="48" t="s">
        <v>412</v>
      </c>
      <c r="G4" s="15" t="s">
        <v>81</v>
      </c>
      <c r="H4" s="15" t="s">
        <v>85</v>
      </c>
      <c r="I4" s="61" t="str">
        <f>M4&amp;"_"&amp;IF(N4&lt;&gt;"R",N4&amp;"_","")&amp;O4&amp;IF(R4&lt;&gt;"", "_", "")&amp;F4&amp;"_"&amp;R4</f>
        <v>I_R_ATM_EXP_TR_02MB</v>
      </c>
      <c r="J4" s="15" cm="1">
        <f t="array" ref="J4">SUMPRODUCT(--(I4=$I$2:$I$625))</f>
        <v>1</v>
      </c>
      <c r="K4" s="14">
        <v>20</v>
      </c>
      <c r="L4" s="15" t="s">
        <v>475</v>
      </c>
      <c r="M4" s="15" t="s">
        <v>10</v>
      </c>
      <c r="N4" s="14" t="s">
        <v>11</v>
      </c>
      <c r="O4" s="15" t="str">
        <f>"R_"&amp;P4&amp;"_EXP"</f>
        <v>R_ATM_EXP</v>
      </c>
      <c r="P4" s="14" t="str">
        <f>VLOOKUP(D4,Nomencalture!$D$4:$H$13,4,0)</f>
        <v>ATM</v>
      </c>
      <c r="Q4" s="14" t="str">
        <f>VLOOKUP(D4,Nomencalture!$D$4:$H$13,5,0)</f>
        <v>Cash withdrawal</v>
      </c>
      <c r="R4" s="16" t="str">
        <f t="shared" si="0"/>
        <v>02MB</v>
      </c>
      <c r="S4" s="16" t="s">
        <v>90</v>
      </c>
      <c r="T4" s="21">
        <v>2</v>
      </c>
      <c r="U4" s="21">
        <v>2</v>
      </c>
      <c r="V4" s="53" t="str">
        <f t="shared" si="1"/>
        <v>ALTER TABLE MDL_ABT_B_PD_TDC_S01 ADD I_R_ATM_EXP_TR_02MB NUMBER;</v>
      </c>
      <c r="W4" s="9" t="str">
        <f>","&amp;H4&amp;"(CASE WHEN TIPO_CNSM_CD='"&amp;P4&amp;"' AND "&amp;X4&amp;" THEN "&amp;G4&amp;" END) AS "&amp;I4</f>
        <v>,AVG(CASE WHEN TIPO_CNSM_CD='ATM' AND B.PERIODOMES=TO_CHAR(ADD_MONTHS(A.REF_DATE,-2),'YYYYMM') THEN R_CNSM_CNSMT END) AS I_R_ATM_EXP_TR_02MB</v>
      </c>
      <c r="X4" s="54" t="str">
        <f t="shared" si="2"/>
        <v>B.PERIODOMES=TO_CHAR(ADD_MONTHS(A.REF_DATE,-2),'YYYYMM')</v>
      </c>
      <c r="Y4" s="54" t="str">
        <f>","&amp;I4&amp;"=B."&amp;I4</f>
        <v>,I_R_ATM_EXP_TR_02MB=B.I_R_ATM_EXP_TR_02MB</v>
      </c>
      <c r="Z4" s="40" t="str">
        <f>",B."&amp;I4</f>
        <v>,B.I_R_ATM_EXP_TR_02MB</v>
      </c>
    </row>
    <row r="5" spans="1:26" x14ac:dyDescent="0.25">
      <c r="A5" s="8" t="s">
        <v>398</v>
      </c>
      <c r="B5" s="21">
        <f t="shared" si="4"/>
        <v>4</v>
      </c>
      <c r="C5" s="15">
        <f t="shared" si="5"/>
        <v>4</v>
      </c>
      <c r="D5" s="15">
        <f t="shared" si="3"/>
        <v>1</v>
      </c>
      <c r="E5" s="48" t="s">
        <v>401</v>
      </c>
      <c r="F5" s="48" t="s">
        <v>412</v>
      </c>
      <c r="G5" s="15" t="s">
        <v>81</v>
      </c>
      <c r="H5" s="15" t="s">
        <v>85</v>
      </c>
      <c r="I5" s="61" t="str">
        <f>M5&amp;"_"&amp;IF(N5&lt;&gt;"R",N5&amp;"_","")&amp;O5&amp;IF(R5&lt;&gt;"", "_", "")&amp;F5&amp;"_"&amp;R5</f>
        <v>I_R_ATM_EXP_TR_03MB</v>
      </c>
      <c r="J5" s="15" cm="1">
        <f t="array" ref="J5">SUMPRODUCT(--(I5=$I$2:$I$625))</f>
        <v>1</v>
      </c>
      <c r="K5" s="14">
        <v>20</v>
      </c>
      <c r="L5" s="15" t="s">
        <v>475</v>
      </c>
      <c r="M5" s="15" t="s">
        <v>10</v>
      </c>
      <c r="N5" s="14" t="s">
        <v>11</v>
      </c>
      <c r="O5" s="15" t="str">
        <f>"R_"&amp;P5&amp;"_EXP"</f>
        <v>R_ATM_EXP</v>
      </c>
      <c r="P5" s="14" t="str">
        <f>VLOOKUP(D5,Nomencalture!$D$4:$H$13,4,0)</f>
        <v>ATM</v>
      </c>
      <c r="Q5" s="14" t="str">
        <f>VLOOKUP(D5,Nomencalture!$D$4:$H$13,5,0)</f>
        <v>Cash withdrawal</v>
      </c>
      <c r="R5" s="16" t="str">
        <f t="shared" si="0"/>
        <v>03MB</v>
      </c>
      <c r="S5" s="16" t="s">
        <v>90</v>
      </c>
      <c r="T5" s="21">
        <v>3</v>
      </c>
      <c r="U5" s="21">
        <v>3</v>
      </c>
      <c r="V5" s="53" t="str">
        <f t="shared" si="1"/>
        <v>ALTER TABLE MDL_ABT_B_PD_TDC_S01 ADD I_R_ATM_EXP_TR_03MB NUMBER;</v>
      </c>
      <c r="W5" s="9" t="str">
        <f>","&amp;H5&amp;"(CASE WHEN TIPO_CNSM_CD='"&amp;P5&amp;"' AND "&amp;X5&amp;" THEN "&amp;G5&amp;" END) AS "&amp;I5</f>
        <v>,AVG(CASE WHEN TIPO_CNSM_CD='ATM' AND B.PERIODOMES=TO_CHAR(ADD_MONTHS(A.REF_DATE,-3),'YYYYMM') THEN R_CNSM_CNSMT END) AS I_R_ATM_EXP_TR_03MB</v>
      </c>
      <c r="X5" s="54" t="str">
        <f t="shared" si="2"/>
        <v>B.PERIODOMES=TO_CHAR(ADD_MONTHS(A.REF_DATE,-3),'YYYYMM')</v>
      </c>
      <c r="Y5" s="54" t="str">
        <f>","&amp;I5&amp;"=B."&amp;I5</f>
        <v>,I_R_ATM_EXP_TR_03MB=B.I_R_ATM_EXP_TR_03MB</v>
      </c>
      <c r="Z5" s="40" t="str">
        <f>",B."&amp;I5</f>
        <v>,B.I_R_ATM_EXP_TR_03MB</v>
      </c>
    </row>
    <row r="6" spans="1:26" x14ac:dyDescent="0.25">
      <c r="A6" s="8" t="s">
        <v>398</v>
      </c>
      <c r="B6" s="21">
        <f t="shared" si="4"/>
        <v>5</v>
      </c>
      <c r="C6" s="15">
        <f t="shared" si="5"/>
        <v>5</v>
      </c>
      <c r="D6" s="15">
        <f t="shared" si="3"/>
        <v>1</v>
      </c>
      <c r="E6" s="48" t="s">
        <v>401</v>
      </c>
      <c r="F6" s="48" t="s">
        <v>412</v>
      </c>
      <c r="G6" s="15" t="s">
        <v>81</v>
      </c>
      <c r="H6" s="15" t="s">
        <v>85</v>
      </c>
      <c r="I6" s="61" t="str">
        <f>M6&amp;"_"&amp;IF(N6&lt;&gt;"R",N6&amp;"_","")&amp;O6&amp;IF(R6&lt;&gt;"", "_", "")&amp;F6&amp;"_"&amp;R6</f>
        <v>I_R_ATM_EXP_TR_06MB</v>
      </c>
      <c r="J6" s="15" cm="1">
        <f t="array" ref="J6">SUMPRODUCT(--(I6=$I$2:$I$625))</f>
        <v>1</v>
      </c>
      <c r="K6" s="14">
        <v>20</v>
      </c>
      <c r="L6" s="15" t="s">
        <v>475</v>
      </c>
      <c r="M6" s="15" t="s">
        <v>10</v>
      </c>
      <c r="N6" s="14" t="s">
        <v>11</v>
      </c>
      <c r="O6" s="15" t="str">
        <f>"R_"&amp;P6&amp;"_EXP"</f>
        <v>R_ATM_EXP</v>
      </c>
      <c r="P6" s="14" t="str">
        <f>VLOOKUP(D6,Nomencalture!$D$4:$H$13,4,0)</f>
        <v>ATM</v>
      </c>
      <c r="Q6" s="14" t="str">
        <f>VLOOKUP(D6,Nomencalture!$D$4:$H$13,5,0)</f>
        <v>Cash withdrawal</v>
      </c>
      <c r="R6" s="16" t="str">
        <f t="shared" si="0"/>
        <v>06MB</v>
      </c>
      <c r="S6" s="16" t="s">
        <v>90</v>
      </c>
      <c r="T6" s="21">
        <v>6</v>
      </c>
      <c r="U6" s="21">
        <v>6</v>
      </c>
      <c r="V6" s="53" t="str">
        <f t="shared" si="1"/>
        <v>ALTER TABLE MDL_ABT_B_PD_TDC_S01 ADD I_R_ATM_EXP_TR_06MB NUMBER;</v>
      </c>
      <c r="W6" s="9" t="str">
        <f>","&amp;H6&amp;"(CASE WHEN TIPO_CNSM_CD='"&amp;P6&amp;"' AND "&amp;X6&amp;" THEN "&amp;G6&amp;" END) AS "&amp;I6</f>
        <v>,AVG(CASE WHEN TIPO_CNSM_CD='ATM' AND B.PERIODOMES=TO_CHAR(ADD_MONTHS(A.REF_DATE,-6),'YYYYMM') THEN R_CNSM_CNSMT END) AS I_R_ATM_EXP_TR_06MB</v>
      </c>
      <c r="X6" s="54" t="str">
        <f t="shared" si="2"/>
        <v>B.PERIODOMES=TO_CHAR(ADD_MONTHS(A.REF_DATE,-6),'YYYYMM')</v>
      </c>
      <c r="Y6" s="54" t="str">
        <f>","&amp;I6&amp;"=B."&amp;I6</f>
        <v>,I_R_ATM_EXP_TR_06MB=B.I_R_ATM_EXP_TR_06MB</v>
      </c>
      <c r="Z6" s="40" t="str">
        <f>",B."&amp;I6</f>
        <v>,B.I_R_ATM_EXP_TR_06MB</v>
      </c>
    </row>
    <row r="7" spans="1:26" x14ac:dyDescent="0.25">
      <c r="A7" s="8" t="s">
        <v>398</v>
      </c>
      <c r="B7" s="21">
        <f t="shared" si="4"/>
        <v>6</v>
      </c>
      <c r="C7" s="15">
        <f t="shared" si="5"/>
        <v>6</v>
      </c>
      <c r="D7" s="15">
        <f t="shared" si="3"/>
        <v>1</v>
      </c>
      <c r="E7" s="48" t="s">
        <v>401</v>
      </c>
      <c r="F7" s="48" t="s">
        <v>412</v>
      </c>
      <c r="G7" s="15" t="s">
        <v>81</v>
      </c>
      <c r="H7" s="15" t="s">
        <v>85</v>
      </c>
      <c r="I7" s="61" t="str">
        <f>M7&amp;"_"&amp;IF(N7&lt;&gt;"R",N7&amp;"_","")&amp;O7&amp;IF(R7&lt;&gt;"", "_", "")&amp;F7&amp;"_"&amp;R7</f>
        <v>I_R_ATM_EXP_TR_09MB</v>
      </c>
      <c r="J7" s="15" cm="1">
        <f t="array" ref="J7">SUMPRODUCT(--(I7=$I$2:$I$625))</f>
        <v>1</v>
      </c>
      <c r="K7" s="14">
        <v>20</v>
      </c>
      <c r="L7" s="15" t="s">
        <v>475</v>
      </c>
      <c r="M7" s="15" t="s">
        <v>10</v>
      </c>
      <c r="N7" s="14" t="s">
        <v>11</v>
      </c>
      <c r="O7" s="15" t="str">
        <f>"R_"&amp;P7&amp;"_EXP"</f>
        <v>R_ATM_EXP</v>
      </c>
      <c r="P7" s="14" t="str">
        <f>VLOOKUP(D7,Nomencalture!$D$4:$H$13,4,0)</f>
        <v>ATM</v>
      </c>
      <c r="Q7" s="14" t="str">
        <f>VLOOKUP(D7,Nomencalture!$D$4:$H$13,5,0)</f>
        <v>Cash withdrawal</v>
      </c>
      <c r="R7" s="16" t="str">
        <f t="shared" si="0"/>
        <v>09MB</v>
      </c>
      <c r="S7" s="16" t="s">
        <v>90</v>
      </c>
      <c r="T7" s="21">
        <v>9</v>
      </c>
      <c r="U7" s="21">
        <v>9</v>
      </c>
      <c r="V7" s="53" t="str">
        <f t="shared" si="1"/>
        <v>ALTER TABLE MDL_ABT_B_PD_TDC_S01 ADD I_R_ATM_EXP_TR_09MB NUMBER;</v>
      </c>
      <c r="W7" s="9" t="str">
        <f>","&amp;H7&amp;"(CASE WHEN TIPO_CNSM_CD='"&amp;P7&amp;"' AND "&amp;X7&amp;" THEN "&amp;G7&amp;" END) AS "&amp;I7</f>
        <v>,AVG(CASE WHEN TIPO_CNSM_CD='ATM' AND B.PERIODOMES=TO_CHAR(ADD_MONTHS(A.REF_DATE,-9),'YYYYMM') THEN R_CNSM_CNSMT END) AS I_R_ATM_EXP_TR_09MB</v>
      </c>
      <c r="X7" s="54" t="str">
        <f t="shared" si="2"/>
        <v>B.PERIODOMES=TO_CHAR(ADD_MONTHS(A.REF_DATE,-9),'YYYYMM')</v>
      </c>
      <c r="Y7" s="54" t="str">
        <f>","&amp;I7&amp;"=B."&amp;I7</f>
        <v>,I_R_ATM_EXP_TR_09MB=B.I_R_ATM_EXP_TR_09MB</v>
      </c>
      <c r="Z7" s="40" t="str">
        <f>",B."&amp;I7</f>
        <v>,B.I_R_ATM_EXP_TR_09MB</v>
      </c>
    </row>
    <row r="8" spans="1:26" x14ac:dyDescent="0.25">
      <c r="A8" s="8" t="s">
        <v>398</v>
      </c>
      <c r="B8" s="21">
        <f t="shared" si="4"/>
        <v>7</v>
      </c>
      <c r="C8" s="15">
        <f t="shared" si="5"/>
        <v>7</v>
      </c>
      <c r="D8" s="15">
        <f t="shared" si="3"/>
        <v>1</v>
      </c>
      <c r="E8" s="48" t="s">
        <v>401</v>
      </c>
      <c r="F8" s="48" t="s">
        <v>412</v>
      </c>
      <c r="G8" s="15" t="s">
        <v>81</v>
      </c>
      <c r="H8" s="15" t="s">
        <v>85</v>
      </c>
      <c r="I8" s="61" t="str">
        <f>M8&amp;"_"&amp;IF(N8&lt;&gt;"R",N8&amp;"_","")&amp;O8&amp;IF(R8&lt;&gt;"", "_", "")&amp;F8&amp;"_"&amp;R8</f>
        <v>I_R_ATM_EXP_TR_12MB</v>
      </c>
      <c r="J8" s="15" cm="1">
        <f t="array" ref="J8">SUMPRODUCT(--(I8=$I$2:$I$625))</f>
        <v>1</v>
      </c>
      <c r="K8" s="14">
        <v>20</v>
      </c>
      <c r="L8" s="15" t="s">
        <v>475</v>
      </c>
      <c r="M8" s="15" t="s">
        <v>10</v>
      </c>
      <c r="N8" s="14" t="s">
        <v>11</v>
      </c>
      <c r="O8" s="15" t="str">
        <f>"R_"&amp;P8&amp;"_EXP"</f>
        <v>R_ATM_EXP</v>
      </c>
      <c r="P8" s="14" t="str">
        <f>VLOOKUP(D8,Nomencalture!$D$4:$H$13,4,0)</f>
        <v>ATM</v>
      </c>
      <c r="Q8" s="14" t="str">
        <f>VLOOKUP(D8,Nomencalture!$D$4:$H$13,5,0)</f>
        <v>Cash withdrawal</v>
      </c>
      <c r="R8" s="16" t="str">
        <f t="shared" si="0"/>
        <v>12MB</v>
      </c>
      <c r="S8" s="16" t="s">
        <v>90</v>
      </c>
      <c r="T8" s="21">
        <v>12</v>
      </c>
      <c r="U8" s="21">
        <v>12</v>
      </c>
      <c r="V8" s="53" t="str">
        <f t="shared" si="1"/>
        <v>ALTER TABLE MDL_ABT_B_PD_TDC_S01 ADD I_R_ATM_EXP_TR_12MB NUMBER;</v>
      </c>
      <c r="W8" s="9" t="str">
        <f>","&amp;H8&amp;"(CASE WHEN TIPO_CNSM_CD='"&amp;P8&amp;"' AND "&amp;X8&amp;" THEN "&amp;G8&amp;" END) AS "&amp;I8</f>
        <v>,AVG(CASE WHEN TIPO_CNSM_CD='ATM' AND B.PERIODOMES=TO_CHAR(ADD_MONTHS(A.REF_DATE,-12),'YYYYMM') THEN R_CNSM_CNSMT END) AS I_R_ATM_EXP_TR_12MB</v>
      </c>
      <c r="X8" s="54" t="str">
        <f t="shared" si="2"/>
        <v>B.PERIODOMES=TO_CHAR(ADD_MONTHS(A.REF_DATE,-12),'YYYYMM')</v>
      </c>
      <c r="Y8" s="54" t="str">
        <f>","&amp;I8&amp;"=B."&amp;I8</f>
        <v>,I_R_ATM_EXP_TR_12MB=B.I_R_ATM_EXP_TR_12MB</v>
      </c>
      <c r="Z8" s="40" t="str">
        <f>",B."&amp;I8</f>
        <v>,B.I_R_ATM_EXP_TR_12MB</v>
      </c>
    </row>
    <row r="9" spans="1:26" x14ac:dyDescent="0.25">
      <c r="A9" s="8" t="s">
        <v>398</v>
      </c>
      <c r="B9" s="21">
        <f t="shared" si="4"/>
        <v>8</v>
      </c>
      <c r="C9" s="15">
        <f t="shared" si="5"/>
        <v>8</v>
      </c>
      <c r="D9" s="15">
        <f t="shared" si="3"/>
        <v>1</v>
      </c>
      <c r="E9" s="48" t="s">
        <v>401</v>
      </c>
      <c r="F9" s="48" t="s">
        <v>412</v>
      </c>
      <c r="G9" s="15" t="s">
        <v>82</v>
      </c>
      <c r="H9" s="15" t="s">
        <v>85</v>
      </c>
      <c r="I9" s="61" t="str">
        <f>M9&amp;"_"&amp;IF(N9&lt;&gt;"R",N9&amp;"_","")&amp;O9&amp;IF(R9&lt;&gt;"", "_", "")&amp;F9&amp;"_"&amp;R9</f>
        <v>I_MV_R_ATM_EXP_TR_L00M</v>
      </c>
      <c r="J9" s="15" cm="1">
        <f t="array" ref="J9">SUMPRODUCT(--(I9=$I$2:$I$625))</f>
        <v>1</v>
      </c>
      <c r="K9" s="14">
        <v>20</v>
      </c>
      <c r="L9" s="15" t="s">
        <v>475</v>
      </c>
      <c r="M9" s="15" t="s">
        <v>10</v>
      </c>
      <c r="N9" s="14" t="s">
        <v>520</v>
      </c>
      <c r="O9" s="15" t="str">
        <f>"R_"&amp;P9&amp;"_EXP"</f>
        <v>R_ATM_EXP</v>
      </c>
      <c r="P9" s="14" t="str">
        <f>VLOOKUP(D9,Nomencalture!$D$4:$H$13,4,0)</f>
        <v>ATM</v>
      </c>
      <c r="Q9" s="14" t="str">
        <f>VLOOKUP(D9,Nomencalture!$D$4:$H$13,5,0)</f>
        <v>Cash withdrawal</v>
      </c>
      <c r="R9" s="16" t="str">
        <f>IF(AND(S9="P",N9="R"),TEXT(T9,"00")&amp;"MB",IF(OR(T9&gt;1,N9="VM"),"L"&amp;TEXT(T9,"00")&amp;"_"&amp;TEXT(U9,"00"),"L"&amp;TEXT(U9,"00")&amp;"M"))</f>
        <v>L00M</v>
      </c>
      <c r="S9" s="16" t="s">
        <v>90</v>
      </c>
      <c r="T9" s="20">
        <v>1</v>
      </c>
      <c r="U9" s="21">
        <v>0</v>
      </c>
      <c r="V9" s="53" t="str">
        <f t="shared" si="1"/>
        <v>ALTER TABLE MDL_ABT_B_PD_TDC_S01 ADD I_MV_R_ATM_EXP_TR_L00M NUMBER;</v>
      </c>
      <c r="W9" s="9" t="str">
        <f>","&amp;H9&amp;"(CASE WHEN TIPO_CNSM_CD='"&amp;P9&amp;"' AND "&amp;X9&amp;" THEN "&amp;G9&amp;" END) AS "&amp;I9</f>
        <v>,AVG(CASE WHEN TIPO_CNSM_CD='ATM' AND B.PERIODOMES=TO_CHAR(ADD_MONTHS(A.REF_DATE,-0),'YYYYMM') THEN VM_R_CNSM_CNSMT END) AS I_MV_R_ATM_EXP_TR_L00M</v>
      </c>
      <c r="X9" s="54" t="str">
        <f t="shared" si="2"/>
        <v>B.PERIODOMES=TO_CHAR(ADD_MONTHS(A.REF_DATE,-0),'YYYYMM')</v>
      </c>
      <c r="Y9" s="54" t="str">
        <f>","&amp;I9&amp;"=B."&amp;I9</f>
        <v>,I_MV_R_ATM_EXP_TR_L00M=B.I_MV_R_ATM_EXP_TR_L00M</v>
      </c>
      <c r="Z9" s="40" t="str">
        <f>",B."&amp;I9</f>
        <v>,B.I_MV_R_ATM_EXP_TR_L00M</v>
      </c>
    </row>
    <row r="10" spans="1:26" x14ac:dyDescent="0.25">
      <c r="A10" s="8" t="s">
        <v>398</v>
      </c>
      <c r="B10" s="21">
        <f t="shared" si="4"/>
        <v>9</v>
      </c>
      <c r="C10" s="15">
        <f t="shared" si="5"/>
        <v>9</v>
      </c>
      <c r="D10" s="15">
        <f t="shared" si="3"/>
        <v>1</v>
      </c>
      <c r="E10" s="48" t="s">
        <v>401</v>
      </c>
      <c r="F10" s="48" t="s">
        <v>412</v>
      </c>
      <c r="G10" s="15" t="s">
        <v>82</v>
      </c>
      <c r="H10" s="15" t="s">
        <v>85</v>
      </c>
      <c r="I10" s="61" t="str">
        <f>M10&amp;"_"&amp;IF(N10&lt;&gt;"R",N10&amp;"_","")&amp;O10&amp;IF(R10&lt;&gt;"", "_", "")&amp;F10&amp;"_"&amp;R10</f>
        <v>I_MV_R_ATM_EXP_TR_L02_01</v>
      </c>
      <c r="J10" s="15" cm="1">
        <f t="array" ref="J10">SUMPRODUCT(--(I10=$I$2:$I$625))</f>
        <v>1</v>
      </c>
      <c r="K10" s="14">
        <v>24</v>
      </c>
      <c r="L10" s="15" t="s">
        <v>475</v>
      </c>
      <c r="M10" s="15" t="s">
        <v>10</v>
      </c>
      <c r="N10" s="14" t="s">
        <v>520</v>
      </c>
      <c r="O10" s="15" t="str">
        <f>"R_"&amp;P10&amp;"_EXP"</f>
        <v>R_ATM_EXP</v>
      </c>
      <c r="P10" s="14" t="str">
        <f>VLOOKUP(D10,Nomencalture!$D$4:$H$13,4,0)</f>
        <v>ATM</v>
      </c>
      <c r="Q10" s="14" t="str">
        <f>VLOOKUP(D10,Nomencalture!$D$4:$H$13,5,0)</f>
        <v>Cash withdrawal</v>
      </c>
      <c r="R10" s="16" t="str">
        <f>IF(AND(S10="P",N10="R"),TEXT(T10,"00")&amp;"MB",IF(OR(T10&gt;1,N10="VM"),"L"&amp;TEXT(T10,"00")&amp;"_"&amp;TEXT(U10,"00"),"L"&amp;TEXT(U10,"00")&amp;"M"))</f>
        <v>L02_01</v>
      </c>
      <c r="S10" s="16" t="s">
        <v>90</v>
      </c>
      <c r="T10" s="16">
        <v>2</v>
      </c>
      <c r="U10" s="22">
        <v>1</v>
      </c>
      <c r="V10" s="53" t="str">
        <f t="shared" si="1"/>
        <v>ALTER TABLE MDL_ABT_B_PD_TDC_S01 ADD I_MV_R_ATM_EXP_TR_L02_01 NUMBER;</v>
      </c>
      <c r="W10" s="9" t="str">
        <f>","&amp;H10&amp;"(CASE WHEN TIPO_CNSM_CD='"&amp;P10&amp;"' AND "&amp;X10&amp;" THEN "&amp;G10&amp;" END) AS "&amp;I10</f>
        <v>,AVG(CASE WHEN TIPO_CNSM_CD='ATM' AND B.PERIODOMES=TO_CHAR(ADD_MONTHS(A.REF_DATE,-1),'YYYYMM') THEN VM_R_CNSM_CNSMT END) AS I_MV_R_ATM_EXP_TR_L02_01</v>
      </c>
      <c r="X10" s="54" t="str">
        <f t="shared" si="2"/>
        <v>B.PERIODOMES=TO_CHAR(ADD_MONTHS(A.REF_DATE,-1),'YYYYMM')</v>
      </c>
      <c r="Y10" s="54" t="str">
        <f>","&amp;I10&amp;"=B."&amp;I10</f>
        <v>,I_MV_R_ATM_EXP_TR_L02_01=B.I_MV_R_ATM_EXP_TR_L02_01</v>
      </c>
      <c r="Z10" s="40" t="str">
        <f>",B."&amp;I10</f>
        <v>,B.I_MV_R_ATM_EXP_TR_L02_01</v>
      </c>
    </row>
    <row r="11" spans="1:26" x14ac:dyDescent="0.25">
      <c r="A11" s="8" t="s">
        <v>398</v>
      </c>
      <c r="B11" s="21">
        <f t="shared" si="4"/>
        <v>10</v>
      </c>
      <c r="C11" s="15">
        <f t="shared" si="5"/>
        <v>10</v>
      </c>
      <c r="D11" s="15">
        <f t="shared" si="3"/>
        <v>1</v>
      </c>
      <c r="E11" s="48" t="s">
        <v>401</v>
      </c>
      <c r="F11" s="48" t="s">
        <v>412</v>
      </c>
      <c r="G11" s="15" t="s">
        <v>82</v>
      </c>
      <c r="H11" s="15" t="s">
        <v>85</v>
      </c>
      <c r="I11" s="61" t="str">
        <f>M11&amp;"_"&amp;IF(N11&lt;&gt;"R",N11&amp;"_","")&amp;O11&amp;IF(R11&lt;&gt;"", "_", "")&amp;F11&amp;"_"&amp;R11</f>
        <v>I_MV_R_ATM_EXP_TR_L03_02</v>
      </c>
      <c r="J11" s="15" cm="1">
        <f t="array" ref="J11">SUMPRODUCT(--(I11=$I$2:$I$625))</f>
        <v>1</v>
      </c>
      <c r="K11" s="14">
        <v>24</v>
      </c>
      <c r="L11" s="15" t="s">
        <v>475</v>
      </c>
      <c r="M11" s="15" t="s">
        <v>10</v>
      </c>
      <c r="N11" s="14" t="s">
        <v>520</v>
      </c>
      <c r="O11" s="15" t="str">
        <f>"R_"&amp;P11&amp;"_EXP"</f>
        <v>R_ATM_EXP</v>
      </c>
      <c r="P11" s="14" t="str">
        <f>VLOOKUP(D11,Nomencalture!$D$4:$H$13,4,0)</f>
        <v>ATM</v>
      </c>
      <c r="Q11" s="14" t="str">
        <f>VLOOKUP(D11,Nomencalture!$D$4:$H$13,5,0)</f>
        <v>Cash withdrawal</v>
      </c>
      <c r="R11" s="16" t="str">
        <f t="shared" ref="R11:R15" si="6">IF(AND(S11="P",N11="R"),TEXT(T11,"00")&amp;"MB",IF(OR(T11&gt;1,N11="VM"),"L"&amp;TEXT(T11,"00")&amp;"_"&amp;TEXT(U11,"00"),"L"&amp;TEXT(U11,"00")&amp;"M"))</f>
        <v>L03_02</v>
      </c>
      <c r="S11" s="16" t="s">
        <v>90</v>
      </c>
      <c r="T11" s="16">
        <v>3</v>
      </c>
      <c r="U11" s="22">
        <v>2</v>
      </c>
      <c r="V11" s="53" t="str">
        <f t="shared" si="1"/>
        <v>ALTER TABLE MDL_ABT_B_PD_TDC_S01 ADD I_MV_R_ATM_EXP_TR_L03_02 NUMBER;</v>
      </c>
      <c r="W11" s="9" t="str">
        <f>","&amp;H11&amp;"(CASE WHEN TIPO_CNSM_CD='"&amp;P11&amp;"' AND "&amp;X11&amp;" THEN "&amp;G11&amp;" END) AS "&amp;I11</f>
        <v>,AVG(CASE WHEN TIPO_CNSM_CD='ATM' AND B.PERIODOMES=TO_CHAR(ADD_MONTHS(A.REF_DATE,-2),'YYYYMM') THEN VM_R_CNSM_CNSMT END) AS I_MV_R_ATM_EXP_TR_L03_02</v>
      </c>
      <c r="X11" s="54" t="str">
        <f t="shared" si="2"/>
        <v>B.PERIODOMES=TO_CHAR(ADD_MONTHS(A.REF_DATE,-2),'YYYYMM')</v>
      </c>
      <c r="Y11" s="54" t="str">
        <f>","&amp;I11&amp;"=B."&amp;I11</f>
        <v>,I_MV_R_ATM_EXP_TR_L03_02=B.I_MV_R_ATM_EXP_TR_L03_02</v>
      </c>
      <c r="Z11" s="40" t="str">
        <f>",B."&amp;I11</f>
        <v>,B.I_MV_R_ATM_EXP_TR_L03_02</v>
      </c>
    </row>
    <row r="12" spans="1:26" x14ac:dyDescent="0.25">
      <c r="A12" s="8" t="s">
        <v>398</v>
      </c>
      <c r="B12" s="21">
        <f t="shared" si="4"/>
        <v>11</v>
      </c>
      <c r="C12" s="15">
        <f t="shared" si="5"/>
        <v>11</v>
      </c>
      <c r="D12" s="15">
        <f t="shared" si="3"/>
        <v>1</v>
      </c>
      <c r="E12" s="48" t="s">
        <v>401</v>
      </c>
      <c r="F12" s="48" t="s">
        <v>412</v>
      </c>
      <c r="G12" s="15" t="s">
        <v>92</v>
      </c>
      <c r="H12" s="15" t="s">
        <v>85</v>
      </c>
      <c r="I12" s="61" t="str">
        <f>M12&amp;"_"&amp;IF(N12&lt;&gt;"R",N12&amp;"_","")&amp;O12&amp;IF(R12&lt;&gt;"", "_", "")&amp;F12&amp;"_"&amp;R12</f>
        <v>I_QV_R_ATM_EXP_TR_L06_03</v>
      </c>
      <c r="J12" s="15" cm="1">
        <f t="array" ref="J12">SUMPRODUCT(--(I12=$I$2:$I$625))</f>
        <v>1</v>
      </c>
      <c r="K12" s="14">
        <v>24</v>
      </c>
      <c r="L12" s="15" t="s">
        <v>475</v>
      </c>
      <c r="M12" s="15" t="s">
        <v>10</v>
      </c>
      <c r="N12" s="14" t="s">
        <v>521</v>
      </c>
      <c r="O12" s="15" t="str">
        <f>"R_"&amp;P12&amp;"_EXP"</f>
        <v>R_ATM_EXP</v>
      </c>
      <c r="P12" s="14" t="str">
        <f>VLOOKUP(D12,Nomencalture!$D$4:$H$13,4,0)</f>
        <v>ATM</v>
      </c>
      <c r="Q12" s="14" t="str">
        <f>VLOOKUP(D12,Nomencalture!$D$4:$H$13,5,0)</f>
        <v>Cash withdrawal</v>
      </c>
      <c r="R12" s="16" t="str">
        <f t="shared" si="6"/>
        <v>L06_03</v>
      </c>
      <c r="S12" s="16" t="s">
        <v>90</v>
      </c>
      <c r="T12" s="16">
        <v>6</v>
      </c>
      <c r="U12" s="22">
        <v>3</v>
      </c>
      <c r="V12" s="53" t="str">
        <f t="shared" si="1"/>
        <v>ALTER TABLE MDL_ABT_B_PD_TDC_S01 ADD I_QV_R_ATM_EXP_TR_L06_03 NUMBER;</v>
      </c>
      <c r="W12" s="9" t="str">
        <f>","&amp;H12&amp;"(CASE WHEN TIPO_CNSM_CD='"&amp;P12&amp;"' AND "&amp;X12&amp;" THEN "&amp;G12&amp;" END) AS "&amp;I12</f>
        <v>,AVG(CASE WHEN TIPO_CNSM_CD='ATM' AND B.PERIODOMES=TO_CHAR(ADD_MONTHS(A.REF_DATE,-3),'YYYYMM') THEN VT_R_CNSM_CNSMT END) AS I_QV_R_ATM_EXP_TR_L06_03</v>
      </c>
      <c r="X12" s="54" t="str">
        <f t="shared" si="2"/>
        <v>B.PERIODOMES=TO_CHAR(ADD_MONTHS(A.REF_DATE,-3),'YYYYMM')</v>
      </c>
      <c r="Y12" s="54" t="str">
        <f>","&amp;I12&amp;"=B."&amp;I12</f>
        <v>,I_QV_R_ATM_EXP_TR_L06_03=B.I_QV_R_ATM_EXP_TR_L06_03</v>
      </c>
      <c r="Z12" s="40" t="str">
        <f>",B."&amp;I12</f>
        <v>,B.I_QV_R_ATM_EXP_TR_L06_03</v>
      </c>
    </row>
    <row r="13" spans="1:26" x14ac:dyDescent="0.25">
      <c r="A13" s="8" t="s">
        <v>398</v>
      </c>
      <c r="B13" s="21">
        <f t="shared" si="4"/>
        <v>12</v>
      </c>
      <c r="C13" s="15">
        <f t="shared" si="5"/>
        <v>12</v>
      </c>
      <c r="D13" s="15">
        <f t="shared" si="3"/>
        <v>1</v>
      </c>
      <c r="E13" s="48" t="s">
        <v>401</v>
      </c>
      <c r="F13" s="48" t="s">
        <v>412</v>
      </c>
      <c r="G13" s="15" t="s">
        <v>92</v>
      </c>
      <c r="H13" s="15" t="s">
        <v>85</v>
      </c>
      <c r="I13" s="61" t="str">
        <f>M13&amp;"_"&amp;IF(N13&lt;&gt;"R",N13&amp;"_","")&amp;O13&amp;IF(R13&lt;&gt;"", "_", "")&amp;F13&amp;"_"&amp;R13</f>
        <v>I_QV_R_ATM_EXP_TR_L09_06</v>
      </c>
      <c r="J13" s="15" cm="1">
        <f t="array" ref="J13">SUMPRODUCT(--(I13=$I$2:$I$625))</f>
        <v>1</v>
      </c>
      <c r="K13" s="14">
        <v>24</v>
      </c>
      <c r="L13" s="15" t="s">
        <v>475</v>
      </c>
      <c r="M13" s="15" t="s">
        <v>10</v>
      </c>
      <c r="N13" s="14" t="s">
        <v>521</v>
      </c>
      <c r="O13" s="15" t="str">
        <f>"R_"&amp;P13&amp;"_EXP"</f>
        <v>R_ATM_EXP</v>
      </c>
      <c r="P13" s="14" t="str">
        <f>VLOOKUP(D13,Nomencalture!$D$4:$H$13,4,0)</f>
        <v>ATM</v>
      </c>
      <c r="Q13" s="14" t="str">
        <f>VLOOKUP(D13,Nomencalture!$D$4:$H$13,5,0)</f>
        <v>Cash withdrawal</v>
      </c>
      <c r="R13" s="16" t="str">
        <f t="shared" si="6"/>
        <v>L09_06</v>
      </c>
      <c r="S13" s="16" t="s">
        <v>90</v>
      </c>
      <c r="T13" s="16">
        <v>9</v>
      </c>
      <c r="U13" s="22">
        <v>6</v>
      </c>
      <c r="V13" s="53" t="str">
        <f t="shared" si="1"/>
        <v>ALTER TABLE MDL_ABT_B_PD_TDC_S01 ADD I_QV_R_ATM_EXP_TR_L09_06 NUMBER;</v>
      </c>
      <c r="W13" s="9" t="str">
        <f>","&amp;H13&amp;"(CASE WHEN TIPO_CNSM_CD='"&amp;P13&amp;"' AND "&amp;X13&amp;" THEN "&amp;G13&amp;" END) AS "&amp;I13</f>
        <v>,AVG(CASE WHEN TIPO_CNSM_CD='ATM' AND B.PERIODOMES=TO_CHAR(ADD_MONTHS(A.REF_DATE,-6),'YYYYMM') THEN VT_R_CNSM_CNSMT END) AS I_QV_R_ATM_EXP_TR_L09_06</v>
      </c>
      <c r="X13" s="54" t="str">
        <f t="shared" si="2"/>
        <v>B.PERIODOMES=TO_CHAR(ADD_MONTHS(A.REF_DATE,-6),'YYYYMM')</v>
      </c>
      <c r="Y13" s="54" t="str">
        <f>","&amp;I13&amp;"=B."&amp;I13</f>
        <v>,I_QV_R_ATM_EXP_TR_L09_06=B.I_QV_R_ATM_EXP_TR_L09_06</v>
      </c>
      <c r="Z13" s="40" t="str">
        <f>",B."&amp;I13</f>
        <v>,B.I_QV_R_ATM_EXP_TR_L09_06</v>
      </c>
    </row>
    <row r="14" spans="1:26" x14ac:dyDescent="0.25">
      <c r="A14" s="8" t="s">
        <v>398</v>
      </c>
      <c r="B14" s="21">
        <f t="shared" si="4"/>
        <v>13</v>
      </c>
      <c r="C14" s="15">
        <f t="shared" si="5"/>
        <v>13</v>
      </c>
      <c r="D14" s="15">
        <f t="shared" si="3"/>
        <v>1</v>
      </c>
      <c r="E14" s="48" t="s">
        <v>401</v>
      </c>
      <c r="F14" s="48" t="s">
        <v>412</v>
      </c>
      <c r="G14" s="15" t="s">
        <v>92</v>
      </c>
      <c r="H14" s="15" t="s">
        <v>85</v>
      </c>
      <c r="I14" s="61" t="str">
        <f>M14&amp;"_"&amp;IF(N14&lt;&gt;"R",N14&amp;"_","")&amp;O14&amp;IF(R14&lt;&gt;"", "_", "")&amp;F14&amp;"_"&amp;R14</f>
        <v>I_QV_R_ATM_EXP_TR_L12_09</v>
      </c>
      <c r="J14" s="15" cm="1">
        <f t="array" ref="J14">SUMPRODUCT(--(I14=$I$2:$I$625))</f>
        <v>1</v>
      </c>
      <c r="K14" s="14">
        <v>24</v>
      </c>
      <c r="L14" s="15" t="s">
        <v>475</v>
      </c>
      <c r="M14" s="15" t="s">
        <v>10</v>
      </c>
      <c r="N14" s="14" t="s">
        <v>521</v>
      </c>
      <c r="O14" s="15" t="str">
        <f>"R_"&amp;P14&amp;"_EXP"</f>
        <v>R_ATM_EXP</v>
      </c>
      <c r="P14" s="14" t="str">
        <f>VLOOKUP(D14,Nomencalture!$D$4:$H$13,4,0)</f>
        <v>ATM</v>
      </c>
      <c r="Q14" s="14" t="str">
        <f>VLOOKUP(D14,Nomencalture!$D$4:$H$13,5,0)</f>
        <v>Cash withdrawal</v>
      </c>
      <c r="R14" s="16" t="str">
        <f t="shared" si="6"/>
        <v>L12_09</v>
      </c>
      <c r="S14" s="16" t="s">
        <v>90</v>
      </c>
      <c r="T14" s="16">
        <v>12</v>
      </c>
      <c r="U14" s="22">
        <v>9</v>
      </c>
      <c r="V14" s="53" t="str">
        <f t="shared" si="1"/>
        <v>ALTER TABLE MDL_ABT_B_PD_TDC_S01 ADD I_QV_R_ATM_EXP_TR_L12_09 NUMBER;</v>
      </c>
      <c r="W14" s="9" t="str">
        <f>","&amp;H14&amp;"(CASE WHEN TIPO_CNSM_CD='"&amp;P14&amp;"' AND "&amp;X14&amp;" THEN "&amp;G14&amp;" END) AS "&amp;I14</f>
        <v>,AVG(CASE WHEN TIPO_CNSM_CD='ATM' AND B.PERIODOMES=TO_CHAR(ADD_MONTHS(A.REF_DATE,-9),'YYYYMM') THEN VT_R_CNSM_CNSMT END) AS I_QV_R_ATM_EXP_TR_L12_09</v>
      </c>
      <c r="X14" s="54" t="str">
        <f t="shared" si="2"/>
        <v>B.PERIODOMES=TO_CHAR(ADD_MONTHS(A.REF_DATE,-9),'YYYYMM')</v>
      </c>
      <c r="Y14" s="54" t="str">
        <f>","&amp;I14&amp;"=B."&amp;I14</f>
        <v>,I_QV_R_ATM_EXP_TR_L12_09=B.I_QV_R_ATM_EXP_TR_L12_09</v>
      </c>
      <c r="Z14" s="40" t="str">
        <f>",B."&amp;I14</f>
        <v>,B.I_QV_R_ATM_EXP_TR_L12_09</v>
      </c>
    </row>
    <row r="15" spans="1:26" x14ac:dyDescent="0.25">
      <c r="A15" s="8" t="s">
        <v>398</v>
      </c>
      <c r="B15" s="21">
        <f t="shared" si="4"/>
        <v>14</v>
      </c>
      <c r="C15" s="15">
        <f t="shared" si="5"/>
        <v>14</v>
      </c>
      <c r="D15" s="15">
        <f t="shared" si="3"/>
        <v>1</v>
      </c>
      <c r="E15" s="48" t="s">
        <v>401</v>
      </c>
      <c r="F15" s="48" t="s">
        <v>412</v>
      </c>
      <c r="G15" s="15" t="s">
        <v>93</v>
      </c>
      <c r="H15" s="15" t="s">
        <v>85</v>
      </c>
      <c r="I15" s="61" t="str">
        <f>M15&amp;"_"&amp;IF(N15&lt;&gt;"R",N15&amp;"_","")&amp;O15&amp;IF(R15&lt;&gt;"", "_", "")&amp;F15&amp;"_"&amp;R15</f>
        <v>I_SV_R_ATM_EXP_TR_L12_06</v>
      </c>
      <c r="J15" s="15" cm="1">
        <f t="array" ref="J15">SUMPRODUCT(--(I15=$I$2:$I$625))</f>
        <v>1</v>
      </c>
      <c r="K15" s="14">
        <v>24</v>
      </c>
      <c r="L15" s="15" t="s">
        <v>475</v>
      </c>
      <c r="M15" s="15" t="s">
        <v>10</v>
      </c>
      <c r="N15" s="14" t="s">
        <v>523</v>
      </c>
      <c r="O15" s="15" t="str">
        <f>"R_"&amp;P15&amp;"_EXP"</f>
        <v>R_ATM_EXP</v>
      </c>
      <c r="P15" s="14" t="str">
        <f>VLOOKUP(D15,Nomencalture!$D$4:$H$13,4,0)</f>
        <v>ATM</v>
      </c>
      <c r="Q15" s="14" t="str">
        <f>VLOOKUP(D15,Nomencalture!$D$4:$H$13,5,0)</f>
        <v>Cash withdrawal</v>
      </c>
      <c r="R15" s="16" t="str">
        <f t="shared" si="6"/>
        <v>L12_06</v>
      </c>
      <c r="S15" s="16" t="s">
        <v>90</v>
      </c>
      <c r="T15" s="16">
        <v>12</v>
      </c>
      <c r="U15" s="22">
        <v>6</v>
      </c>
      <c r="V15" s="53" t="str">
        <f t="shared" si="1"/>
        <v>ALTER TABLE MDL_ABT_B_PD_TDC_S01 ADD I_SV_R_ATM_EXP_TR_L12_06 NUMBER;</v>
      </c>
      <c r="W15" s="9" t="str">
        <f>","&amp;H15&amp;"(CASE WHEN TIPO_CNSM_CD='"&amp;P15&amp;"' AND "&amp;X15&amp;" THEN "&amp;G15&amp;" END) AS "&amp;I15</f>
        <v>,AVG(CASE WHEN TIPO_CNSM_CD='ATM' AND B.PERIODOMES=TO_CHAR(ADD_MONTHS(A.REF_DATE,-6),'YYYYMM') THEN VS_R_CNSM_CNSMT END) AS I_SV_R_ATM_EXP_TR_L12_06</v>
      </c>
      <c r="X15" s="54" t="str">
        <f t="shared" si="2"/>
        <v>B.PERIODOMES=TO_CHAR(ADD_MONTHS(A.REF_DATE,-6),'YYYYMM')</v>
      </c>
      <c r="Y15" s="54" t="str">
        <f>","&amp;I15&amp;"=B."&amp;I15</f>
        <v>,I_SV_R_ATM_EXP_TR_L12_06=B.I_SV_R_ATM_EXP_TR_L12_06</v>
      </c>
      <c r="Z15" s="40" t="str">
        <f>",B."&amp;I15</f>
        <v>,B.I_SV_R_ATM_EXP_TR_L12_06</v>
      </c>
    </row>
    <row r="16" spans="1:26" x14ac:dyDescent="0.25">
      <c r="A16" s="8" t="s">
        <v>398</v>
      </c>
      <c r="B16" s="21">
        <f t="shared" si="4"/>
        <v>15</v>
      </c>
      <c r="C16" s="15">
        <f t="shared" si="5"/>
        <v>15</v>
      </c>
      <c r="D16" s="15">
        <f t="shared" si="3"/>
        <v>1</v>
      </c>
      <c r="E16" s="48" t="s">
        <v>401</v>
      </c>
      <c r="F16" s="48" t="s">
        <v>412</v>
      </c>
      <c r="G16" s="15" t="s">
        <v>81</v>
      </c>
      <c r="H16" s="15" t="s">
        <v>85</v>
      </c>
      <c r="I16" s="61" t="str">
        <f>M16&amp;"_"&amp;IF(N16&lt;&gt;"R",N16&amp;"_","")&amp;O16&amp;IF(R16&lt;&gt;"", "_", "")&amp;F16&amp;"_"&amp;R16</f>
        <v>I_AV_R_ATM_EXP_TR_L03M</v>
      </c>
      <c r="J16" s="15" cm="1">
        <f t="array" ref="J16">SUMPRODUCT(--(I16=$I$2:$I$625))</f>
        <v>1</v>
      </c>
      <c r="K16" s="14">
        <v>23</v>
      </c>
      <c r="L16" s="15" t="s">
        <v>475</v>
      </c>
      <c r="M16" s="15" t="s">
        <v>10</v>
      </c>
      <c r="N16" s="14" t="s">
        <v>15</v>
      </c>
      <c r="O16" s="15" t="str">
        <f>"R_"&amp;P16&amp;"_EXP"</f>
        <v>R_ATM_EXP</v>
      </c>
      <c r="P16" s="14" t="str">
        <f>VLOOKUP(D16,Nomencalture!$D$4:$H$13,4,0)</f>
        <v>ATM</v>
      </c>
      <c r="Q16" s="14" t="str">
        <f>VLOOKUP(D16,Nomencalture!$D$4:$H$13,5,0)</f>
        <v>Cash withdrawal</v>
      </c>
      <c r="R16" s="16" t="str">
        <f>IF(AND(S16="P",N16="R"),TEXT(T16,"00")&amp;"MB",IF(OR(T16&gt;1,N16="VM"),"L"&amp;TEXT(T16,"00")&amp;"_"&amp;TEXT(U16,"00"),"L"&amp;TEXT(U16,"00")&amp;"M"))</f>
        <v>L03M</v>
      </c>
      <c r="S16" s="16" t="s">
        <v>54</v>
      </c>
      <c r="T16" s="20">
        <v>1</v>
      </c>
      <c r="U16" s="21">
        <v>3</v>
      </c>
      <c r="V16" s="53" t="str">
        <f t="shared" si="1"/>
        <v>ALTER TABLE MDL_ABT_B_PD_TDC_S01 ADD I_AV_R_ATM_EXP_TR_L03M NUMBER;</v>
      </c>
      <c r="W16" s="9" t="str">
        <f>","&amp;H16&amp;"(CASE WHEN TIPO_CNSM_CD='"&amp;P16&amp;"' AND "&amp;X16&amp;" THEN "&amp;G16&amp;" END) AS "&amp;I16</f>
        <v>,AVG(CASE WHEN TIPO_CNSM_CD='ATM' AND B.PERIODOMES BETWEEN TO_CHAR(ADD_MONTHS(A.REF_DATE,-3),'YYYYMM') AND TO_CHAR(ADD_MONTHS(A.REF_DATE,-1),'YYYYMM') THEN R_CNSM_CNSMT END) AS I_AV_R_ATM_EXP_TR_L03M</v>
      </c>
      <c r="X16" s="54" t="str">
        <f t="shared" si="2"/>
        <v>B.PERIODOMES BETWEEN TO_CHAR(ADD_MONTHS(A.REF_DATE,-3),'YYYYMM') AND TO_CHAR(ADD_MONTHS(A.REF_DATE,-1),'YYYYMM')</v>
      </c>
      <c r="Y16" s="54" t="str">
        <f>","&amp;I16&amp;"=B."&amp;I16</f>
        <v>,I_AV_R_ATM_EXP_TR_L03M=B.I_AV_R_ATM_EXP_TR_L03M</v>
      </c>
      <c r="Z16" s="40" t="str">
        <f>",B."&amp;I16</f>
        <v>,B.I_AV_R_ATM_EXP_TR_L03M</v>
      </c>
    </row>
    <row r="17" spans="1:26" x14ac:dyDescent="0.25">
      <c r="A17" s="8" t="s">
        <v>398</v>
      </c>
      <c r="B17" s="21">
        <f t="shared" si="4"/>
        <v>16</v>
      </c>
      <c r="C17" s="15">
        <f t="shared" si="5"/>
        <v>16</v>
      </c>
      <c r="D17" s="15">
        <f t="shared" si="3"/>
        <v>1</v>
      </c>
      <c r="E17" s="48" t="s">
        <v>401</v>
      </c>
      <c r="F17" s="48" t="s">
        <v>412</v>
      </c>
      <c r="G17" s="15" t="s">
        <v>81</v>
      </c>
      <c r="H17" s="15" t="s">
        <v>85</v>
      </c>
      <c r="I17" s="61" t="str">
        <f>M17&amp;"_"&amp;IF(N17&lt;&gt;"R",N17&amp;"_","")&amp;O17&amp;IF(R17&lt;&gt;"", "_", "")&amp;F17&amp;"_"&amp;R17</f>
        <v>I_AV_R_ATM_EXP_TR_L06M</v>
      </c>
      <c r="J17" s="15" cm="1">
        <f t="array" ref="J17">SUMPRODUCT(--(I17=$I$2:$I$625))</f>
        <v>1</v>
      </c>
      <c r="K17" s="14">
        <v>23</v>
      </c>
      <c r="L17" s="15" t="s">
        <v>475</v>
      </c>
      <c r="M17" s="15" t="s">
        <v>10</v>
      </c>
      <c r="N17" s="14" t="s">
        <v>15</v>
      </c>
      <c r="O17" s="15" t="str">
        <f>"R_"&amp;P17&amp;"_EXP"</f>
        <v>R_ATM_EXP</v>
      </c>
      <c r="P17" s="14" t="str">
        <f>VLOOKUP(D17,Nomencalture!$D$4:$H$13,4,0)</f>
        <v>ATM</v>
      </c>
      <c r="Q17" s="14" t="str">
        <f>VLOOKUP(D17,Nomencalture!$D$4:$H$13,5,0)</f>
        <v>Cash withdrawal</v>
      </c>
      <c r="R17" s="16" t="str">
        <f>IF(AND(S17="P",N17="R"),TEXT(T17,"00")&amp;"MB",IF(OR(T17&gt;1,N17="VM"),"L"&amp;TEXT(T17,"00")&amp;"_"&amp;TEXT(U17,"00"),"L"&amp;TEXT(U17,"00")&amp;"M"))</f>
        <v>L06M</v>
      </c>
      <c r="S17" s="16" t="s">
        <v>54</v>
      </c>
      <c r="T17" s="20">
        <v>1</v>
      </c>
      <c r="U17" s="21">
        <v>6</v>
      </c>
      <c r="V17" s="53" t="str">
        <f t="shared" si="1"/>
        <v>ALTER TABLE MDL_ABT_B_PD_TDC_S01 ADD I_AV_R_ATM_EXP_TR_L06M NUMBER;</v>
      </c>
      <c r="W17" s="9" t="str">
        <f>","&amp;H17&amp;"(CASE WHEN TIPO_CNSM_CD='"&amp;P17&amp;"' AND "&amp;X17&amp;" THEN "&amp;G17&amp;" END) AS "&amp;I17</f>
        <v>,AVG(CASE WHEN TIPO_CNSM_CD='ATM' AND B.PERIODOMES BETWEEN TO_CHAR(ADD_MONTHS(A.REF_DATE,-6),'YYYYMM') AND TO_CHAR(ADD_MONTHS(A.REF_DATE,-1),'YYYYMM') THEN R_CNSM_CNSMT END) AS I_AV_R_ATM_EXP_TR_L06M</v>
      </c>
      <c r="X17" s="54" t="str">
        <f t="shared" si="2"/>
        <v>B.PERIODOMES BETWEEN TO_CHAR(ADD_MONTHS(A.REF_DATE,-6),'YYYYMM') AND TO_CHAR(ADD_MONTHS(A.REF_DATE,-1),'YYYYMM')</v>
      </c>
      <c r="Y17" s="54" t="str">
        <f>","&amp;I17&amp;"=B."&amp;I17</f>
        <v>,I_AV_R_ATM_EXP_TR_L06M=B.I_AV_R_ATM_EXP_TR_L06M</v>
      </c>
      <c r="Z17" s="40" t="str">
        <f>",B."&amp;I17</f>
        <v>,B.I_AV_R_ATM_EXP_TR_L06M</v>
      </c>
    </row>
    <row r="18" spans="1:26" x14ac:dyDescent="0.25">
      <c r="A18" s="8" t="s">
        <v>398</v>
      </c>
      <c r="B18" s="21">
        <f t="shared" si="4"/>
        <v>17</v>
      </c>
      <c r="C18" s="15">
        <f t="shared" si="5"/>
        <v>17</v>
      </c>
      <c r="D18" s="15">
        <f t="shared" si="3"/>
        <v>1</v>
      </c>
      <c r="E18" s="48" t="s">
        <v>401</v>
      </c>
      <c r="F18" s="48" t="s">
        <v>412</v>
      </c>
      <c r="G18" s="15" t="s">
        <v>81</v>
      </c>
      <c r="H18" s="15" t="s">
        <v>85</v>
      </c>
      <c r="I18" s="61" t="str">
        <f>M18&amp;"_"&amp;IF(N18&lt;&gt;"R",N18&amp;"_","")&amp;O18&amp;IF(R18&lt;&gt;"", "_", "")&amp;F18&amp;"_"&amp;R18</f>
        <v>I_AV_R_ATM_EXP_TR_L12M</v>
      </c>
      <c r="J18" s="15" cm="1">
        <f t="array" ref="J18">SUMPRODUCT(--(I18=$I$2:$I$625))</f>
        <v>1</v>
      </c>
      <c r="K18" s="14">
        <v>23</v>
      </c>
      <c r="L18" s="15" t="s">
        <v>475</v>
      </c>
      <c r="M18" s="15" t="s">
        <v>10</v>
      </c>
      <c r="N18" s="14" t="s">
        <v>15</v>
      </c>
      <c r="O18" s="15" t="str">
        <f>"R_"&amp;P18&amp;"_EXP"</f>
        <v>R_ATM_EXP</v>
      </c>
      <c r="P18" s="14" t="str">
        <f>VLOOKUP(D18,Nomencalture!$D$4:$H$13,4,0)</f>
        <v>ATM</v>
      </c>
      <c r="Q18" s="14" t="str">
        <f>VLOOKUP(D18,Nomencalture!$D$4:$H$13,5,0)</f>
        <v>Cash withdrawal</v>
      </c>
      <c r="R18" s="16" t="str">
        <f t="shared" ref="R18" si="7">IF(AND(S18="P",N18="R"),TEXT(T18,"00")&amp;"MB",IF(OR(T18&gt;1,N18="VM"),"L"&amp;TEXT(T18,"00")&amp;"_"&amp;TEXT(U18,"00"),"L"&amp;TEXT(U18,"00")&amp;"M"))</f>
        <v>L12M</v>
      </c>
      <c r="S18" s="16" t="s">
        <v>54</v>
      </c>
      <c r="T18" s="20">
        <v>1</v>
      </c>
      <c r="U18" s="21">
        <v>12</v>
      </c>
      <c r="V18" s="53" t="str">
        <f t="shared" si="1"/>
        <v>ALTER TABLE MDL_ABT_B_PD_TDC_S01 ADD I_AV_R_ATM_EXP_TR_L12M NUMBER;</v>
      </c>
      <c r="W18" s="9" t="str">
        <f>","&amp;H18&amp;"(CASE WHEN TIPO_CNSM_CD='"&amp;P18&amp;"' AND "&amp;X18&amp;" THEN "&amp;G18&amp;" END) AS "&amp;I18</f>
        <v>,AVG(CASE WHEN TIPO_CNSM_CD='ATM' AND B.PERIODOMES BETWEEN TO_CHAR(ADD_MONTHS(A.REF_DATE,-12),'YYYYMM') AND TO_CHAR(ADD_MONTHS(A.REF_DATE,-1),'YYYYMM') THEN R_CNSM_CNSMT END) AS I_AV_R_ATM_EXP_TR_L12M</v>
      </c>
      <c r="X18" s="54" t="str">
        <f t="shared" si="2"/>
        <v>B.PERIODOMES BETWEEN TO_CHAR(ADD_MONTHS(A.REF_DATE,-12),'YYYYMM') AND TO_CHAR(ADD_MONTHS(A.REF_DATE,-1),'YYYYMM')</v>
      </c>
      <c r="Y18" s="54" t="str">
        <f>","&amp;I18&amp;"=B."&amp;I18</f>
        <v>,I_AV_R_ATM_EXP_TR_L12M=B.I_AV_R_ATM_EXP_TR_L12M</v>
      </c>
      <c r="Z18" s="40" t="str">
        <f>",B."&amp;I18</f>
        <v>,B.I_AV_R_ATM_EXP_TR_L12M</v>
      </c>
    </row>
    <row r="19" spans="1:26" x14ac:dyDescent="0.25">
      <c r="A19" s="8" t="s">
        <v>398</v>
      </c>
      <c r="B19" s="21">
        <f t="shared" si="4"/>
        <v>18</v>
      </c>
      <c r="C19" s="15">
        <f t="shared" si="5"/>
        <v>18</v>
      </c>
      <c r="D19" s="15">
        <f t="shared" si="3"/>
        <v>1</v>
      </c>
      <c r="E19" s="48" t="s">
        <v>401</v>
      </c>
      <c r="F19" s="48" t="s">
        <v>412</v>
      </c>
      <c r="G19" s="15" t="s">
        <v>81</v>
      </c>
      <c r="H19" s="15" t="s">
        <v>85</v>
      </c>
      <c r="I19" s="61" t="str">
        <f>M19&amp;"_"&amp;IF(N19&lt;&gt;"R",N19&amp;"_","")&amp;O19&amp;IF(R19&lt;&gt;"", "_", "")&amp;F19&amp;"_"&amp;R19</f>
        <v>I_AV_R_ATM_EXP_TR_L13_24</v>
      </c>
      <c r="J19" s="15" cm="1">
        <f t="array" ref="J19">SUMPRODUCT(--(I19=$I$2:$I$625))</f>
        <v>1</v>
      </c>
      <c r="K19" s="14">
        <v>25</v>
      </c>
      <c r="L19" s="15" t="s">
        <v>475</v>
      </c>
      <c r="M19" s="15" t="s">
        <v>10</v>
      </c>
      <c r="N19" s="14" t="s">
        <v>15</v>
      </c>
      <c r="O19" s="15" t="str">
        <f>"R_"&amp;P19&amp;"_EXP"</f>
        <v>R_ATM_EXP</v>
      </c>
      <c r="P19" s="14" t="str">
        <f>VLOOKUP(D19,Nomencalture!$D$4:$H$13,4,0)</f>
        <v>ATM</v>
      </c>
      <c r="Q19" s="14" t="str">
        <f>VLOOKUP(D19,Nomencalture!$D$4:$H$13,5,0)</f>
        <v>Cash withdrawal</v>
      </c>
      <c r="R19" s="16" t="str">
        <f t="shared" ref="R19:R27" si="8">IF(AND(S19="P",N19="R"),TEXT(T19,"00")&amp;"MB",IF(OR(T19&gt;1,N19="VM"),"L"&amp;TEXT(T19,"00")&amp;"_"&amp;TEXT(U19,"00"),"L"&amp;TEXT(U19,"00")&amp;"M"))</f>
        <v>L13_24</v>
      </c>
      <c r="S19" s="16" t="s">
        <v>54</v>
      </c>
      <c r="T19" s="20">
        <v>13</v>
      </c>
      <c r="U19" s="21">
        <v>24</v>
      </c>
      <c r="V19" s="53" t="str">
        <f t="shared" si="1"/>
        <v>ALTER TABLE MDL_ABT_B_PD_TDC_S01 ADD I_AV_R_ATM_EXP_TR_L13_24 NUMBER;</v>
      </c>
      <c r="W19" s="9" t="str">
        <f>","&amp;H19&amp;"(CASE WHEN TIPO_CNSM_CD='"&amp;P19&amp;"' AND "&amp;X19&amp;" THEN "&amp;G19&amp;" END) AS "&amp;I19</f>
        <v>,AVG(CASE WHEN TIPO_CNSM_CD='ATM' AND B.PERIODOMES BETWEEN TO_CHAR(ADD_MONTHS(A.REF_DATE,-24),'YYYYMM') AND TO_CHAR(ADD_MONTHS(A.REF_DATE,-13),'YYYYMM') THEN R_CNSM_CNSMT END) AS I_AV_R_ATM_EXP_TR_L13_24</v>
      </c>
      <c r="X19" s="54" t="str">
        <f t="shared" si="2"/>
        <v>B.PERIODOMES BETWEEN TO_CHAR(ADD_MONTHS(A.REF_DATE,-24),'YYYYMM') AND TO_CHAR(ADD_MONTHS(A.REF_DATE,-13),'YYYYMM')</v>
      </c>
      <c r="Y19" s="54" t="str">
        <f>","&amp;I19&amp;"=B."&amp;I19</f>
        <v>,I_AV_R_ATM_EXP_TR_L13_24=B.I_AV_R_ATM_EXP_TR_L13_24</v>
      </c>
      <c r="Z19" s="40" t="str">
        <f>",B."&amp;I19</f>
        <v>,B.I_AV_R_ATM_EXP_TR_L13_24</v>
      </c>
    </row>
    <row r="20" spans="1:26" x14ac:dyDescent="0.25">
      <c r="A20" s="8" t="s">
        <v>398</v>
      </c>
      <c r="B20" s="21">
        <f t="shared" si="4"/>
        <v>19</v>
      </c>
      <c r="C20" s="15">
        <f t="shared" si="5"/>
        <v>19</v>
      </c>
      <c r="D20" s="15">
        <f t="shared" si="3"/>
        <v>1</v>
      </c>
      <c r="E20" s="48" t="s">
        <v>401</v>
      </c>
      <c r="F20" s="48" t="s">
        <v>412</v>
      </c>
      <c r="G20" s="15" t="s">
        <v>83</v>
      </c>
      <c r="H20" s="15" t="s">
        <v>86</v>
      </c>
      <c r="I20" s="61" t="str">
        <f>M20&amp;"_"&amp;IF(N20&lt;&gt;"R",N20&amp;"_","")&amp;O20&amp;IF(R20&lt;&gt;"", "_", "")&amp;F20&amp;"_"&amp;R20</f>
        <v>I_SIN_R_ATM_EXP_TR_L03M</v>
      </c>
      <c r="J20" s="15" cm="1">
        <f t="array" ref="J20">SUMPRODUCT(--(I20=$I$2:$I$625))</f>
        <v>1</v>
      </c>
      <c r="K20" s="14">
        <v>24</v>
      </c>
      <c r="L20" s="15" t="s">
        <v>475</v>
      </c>
      <c r="M20" s="15" t="s">
        <v>10</v>
      </c>
      <c r="N20" s="14" t="s">
        <v>16</v>
      </c>
      <c r="O20" s="15" t="str">
        <f>"R_"&amp;P20&amp;"_EXP"</f>
        <v>R_ATM_EXP</v>
      </c>
      <c r="P20" s="14" t="str">
        <f>VLOOKUP(D20,Nomencalture!$D$4:$H$13,4,0)</f>
        <v>ATM</v>
      </c>
      <c r="Q20" s="14" t="str">
        <f>VLOOKUP(D20,Nomencalture!$D$4:$H$13,5,0)</f>
        <v>Cash withdrawal</v>
      </c>
      <c r="R20" s="16" t="str">
        <f t="shared" si="8"/>
        <v>L03M</v>
      </c>
      <c r="S20" s="16" t="s">
        <v>54</v>
      </c>
      <c r="T20" s="20">
        <v>1</v>
      </c>
      <c r="U20" s="21">
        <v>3</v>
      </c>
      <c r="V20" s="53" t="str">
        <f t="shared" si="1"/>
        <v>ALTER TABLE MDL_ABT_B_PD_TDC_S01 ADD I_SIN_R_ATM_EXP_TR_L03M NUMBER;</v>
      </c>
      <c r="W20" s="9" t="str">
        <f>","&amp;H20&amp;"(CASE WHEN TIPO_CNSM_CD='"&amp;P20&amp;"' AND "&amp;X20&amp;" THEN "&amp;G20&amp;" END) AS "&amp;I20</f>
        <v>,SUM(CASE WHEN TIPO_CNSM_CD='ATM' AND B.PERIODOMES BETWEEN TO_CHAR(ADD_MONTHS(A.REF_DATE,-3),'YYYYMM') AND TO_CHAR(ADD_MONTHS(A.REF_DATE,-1),'YYYYMM') THEN IN_R_CNSM_CNSMT END) AS I_SIN_R_ATM_EXP_TR_L03M</v>
      </c>
      <c r="X20" s="54" t="str">
        <f t="shared" si="2"/>
        <v>B.PERIODOMES BETWEEN TO_CHAR(ADD_MONTHS(A.REF_DATE,-3),'YYYYMM') AND TO_CHAR(ADD_MONTHS(A.REF_DATE,-1),'YYYYMM')</v>
      </c>
      <c r="Y20" s="54" t="str">
        <f>","&amp;I20&amp;"=B."&amp;I20</f>
        <v>,I_SIN_R_ATM_EXP_TR_L03M=B.I_SIN_R_ATM_EXP_TR_L03M</v>
      </c>
      <c r="Z20" s="40" t="str">
        <f>",B."&amp;I20</f>
        <v>,B.I_SIN_R_ATM_EXP_TR_L03M</v>
      </c>
    </row>
    <row r="21" spans="1:26" x14ac:dyDescent="0.25">
      <c r="A21" s="8" t="s">
        <v>398</v>
      </c>
      <c r="B21" s="21">
        <f t="shared" si="4"/>
        <v>20</v>
      </c>
      <c r="C21" s="15">
        <f t="shared" si="5"/>
        <v>20</v>
      </c>
      <c r="D21" s="15">
        <f t="shared" si="3"/>
        <v>1</v>
      </c>
      <c r="E21" s="48" t="s">
        <v>401</v>
      </c>
      <c r="F21" s="48" t="s">
        <v>412</v>
      </c>
      <c r="G21" s="15" t="s">
        <v>83</v>
      </c>
      <c r="H21" s="15" t="s">
        <v>86</v>
      </c>
      <c r="I21" s="61" t="str">
        <f>M21&amp;"_"&amp;IF(N21&lt;&gt;"R",N21&amp;"_","")&amp;O21&amp;IF(R21&lt;&gt;"", "_", "")&amp;F21&amp;"_"&amp;R21</f>
        <v>I_SIN_R_ATM_EXP_TR_L06M</v>
      </c>
      <c r="J21" s="15" cm="1">
        <f t="array" ref="J21">SUMPRODUCT(--(I21=$I$2:$I$625))</f>
        <v>1</v>
      </c>
      <c r="K21" s="14">
        <v>24</v>
      </c>
      <c r="L21" s="15" t="s">
        <v>475</v>
      </c>
      <c r="M21" s="15" t="s">
        <v>10</v>
      </c>
      <c r="N21" s="14" t="s">
        <v>16</v>
      </c>
      <c r="O21" s="15" t="str">
        <f>"R_"&amp;P21&amp;"_EXP"</f>
        <v>R_ATM_EXP</v>
      </c>
      <c r="P21" s="14" t="str">
        <f>VLOOKUP(D21,Nomencalture!$D$4:$H$13,4,0)</f>
        <v>ATM</v>
      </c>
      <c r="Q21" s="14" t="str">
        <f>VLOOKUP(D21,Nomencalture!$D$4:$H$13,5,0)</f>
        <v>Cash withdrawal</v>
      </c>
      <c r="R21" s="16" t="str">
        <f t="shared" si="8"/>
        <v>L06M</v>
      </c>
      <c r="S21" s="16" t="s">
        <v>54</v>
      </c>
      <c r="T21" s="20">
        <v>1</v>
      </c>
      <c r="U21" s="21">
        <v>6</v>
      </c>
      <c r="V21" s="53" t="str">
        <f t="shared" si="1"/>
        <v>ALTER TABLE MDL_ABT_B_PD_TDC_S01 ADD I_SIN_R_ATM_EXP_TR_L06M NUMBER;</v>
      </c>
      <c r="W21" s="9" t="str">
        <f>","&amp;H21&amp;"(CASE WHEN TIPO_CNSM_CD='"&amp;P21&amp;"' AND "&amp;X21&amp;" THEN "&amp;G21&amp;" END) AS "&amp;I21</f>
        <v>,SUM(CASE WHEN TIPO_CNSM_CD='ATM' AND B.PERIODOMES BETWEEN TO_CHAR(ADD_MONTHS(A.REF_DATE,-6),'YYYYMM') AND TO_CHAR(ADD_MONTHS(A.REF_DATE,-1),'YYYYMM') THEN IN_R_CNSM_CNSMT END) AS I_SIN_R_ATM_EXP_TR_L06M</v>
      </c>
      <c r="X21" s="54" t="str">
        <f t="shared" si="2"/>
        <v>B.PERIODOMES BETWEEN TO_CHAR(ADD_MONTHS(A.REF_DATE,-6),'YYYYMM') AND TO_CHAR(ADD_MONTHS(A.REF_DATE,-1),'YYYYMM')</v>
      </c>
      <c r="Y21" s="54" t="str">
        <f>","&amp;I21&amp;"=B."&amp;I21</f>
        <v>,I_SIN_R_ATM_EXP_TR_L06M=B.I_SIN_R_ATM_EXP_TR_L06M</v>
      </c>
      <c r="Z21" s="40" t="str">
        <f>",B."&amp;I21</f>
        <v>,B.I_SIN_R_ATM_EXP_TR_L06M</v>
      </c>
    </row>
    <row r="22" spans="1:26" x14ac:dyDescent="0.25">
      <c r="A22" s="8" t="s">
        <v>398</v>
      </c>
      <c r="B22" s="21">
        <f t="shared" si="4"/>
        <v>21</v>
      </c>
      <c r="C22" s="15">
        <f t="shared" si="5"/>
        <v>21</v>
      </c>
      <c r="D22" s="15">
        <f t="shared" si="3"/>
        <v>1</v>
      </c>
      <c r="E22" s="48" t="s">
        <v>401</v>
      </c>
      <c r="F22" s="48" t="s">
        <v>412</v>
      </c>
      <c r="G22" s="15" t="s">
        <v>83</v>
      </c>
      <c r="H22" s="15" t="s">
        <v>86</v>
      </c>
      <c r="I22" s="61" t="str">
        <f>M22&amp;"_"&amp;IF(N22&lt;&gt;"R",N22&amp;"_","")&amp;O22&amp;IF(R22&lt;&gt;"", "_", "")&amp;F22&amp;"_"&amp;R22</f>
        <v>I_SIN_R_ATM_EXP_TR_L12M</v>
      </c>
      <c r="J22" s="15" cm="1">
        <f t="array" ref="J22">SUMPRODUCT(--(I22=$I$2:$I$625))</f>
        <v>1</v>
      </c>
      <c r="K22" s="14">
        <v>24</v>
      </c>
      <c r="L22" s="15" t="s">
        <v>475</v>
      </c>
      <c r="M22" s="15" t="s">
        <v>10</v>
      </c>
      <c r="N22" s="14" t="s">
        <v>16</v>
      </c>
      <c r="O22" s="15" t="str">
        <f>"R_"&amp;P22&amp;"_EXP"</f>
        <v>R_ATM_EXP</v>
      </c>
      <c r="P22" s="14" t="str">
        <f>VLOOKUP(D22,Nomencalture!$D$4:$H$13,4,0)</f>
        <v>ATM</v>
      </c>
      <c r="Q22" s="14" t="str">
        <f>VLOOKUP(D22,Nomencalture!$D$4:$H$13,5,0)</f>
        <v>Cash withdrawal</v>
      </c>
      <c r="R22" s="16" t="str">
        <f t="shared" si="8"/>
        <v>L12M</v>
      </c>
      <c r="S22" s="16" t="s">
        <v>54</v>
      </c>
      <c r="T22" s="20">
        <v>1</v>
      </c>
      <c r="U22" s="21">
        <v>12</v>
      </c>
      <c r="V22" s="53" t="str">
        <f t="shared" si="1"/>
        <v>ALTER TABLE MDL_ABT_B_PD_TDC_S01 ADD I_SIN_R_ATM_EXP_TR_L12M NUMBER;</v>
      </c>
      <c r="W22" s="9" t="str">
        <f>","&amp;H22&amp;"(CASE WHEN TIPO_CNSM_CD='"&amp;P22&amp;"' AND "&amp;X22&amp;" THEN "&amp;G22&amp;" END) AS "&amp;I22</f>
        <v>,SUM(CASE WHEN TIPO_CNSM_CD='ATM' AND B.PERIODOMES BETWEEN TO_CHAR(ADD_MONTHS(A.REF_DATE,-12),'YYYYMM') AND TO_CHAR(ADD_MONTHS(A.REF_DATE,-1),'YYYYMM') THEN IN_R_CNSM_CNSMT END) AS I_SIN_R_ATM_EXP_TR_L12M</v>
      </c>
      <c r="X22" s="54" t="str">
        <f t="shared" si="2"/>
        <v>B.PERIODOMES BETWEEN TO_CHAR(ADD_MONTHS(A.REF_DATE,-12),'YYYYMM') AND TO_CHAR(ADD_MONTHS(A.REF_DATE,-1),'YYYYMM')</v>
      </c>
      <c r="Y22" s="54" t="str">
        <f>","&amp;I22&amp;"=B."&amp;I22</f>
        <v>,I_SIN_R_ATM_EXP_TR_L12M=B.I_SIN_R_ATM_EXP_TR_L12M</v>
      </c>
      <c r="Z22" s="40" t="str">
        <f>",B."&amp;I22</f>
        <v>,B.I_SIN_R_ATM_EXP_TR_L12M</v>
      </c>
    </row>
    <row r="23" spans="1:26" x14ac:dyDescent="0.25">
      <c r="A23" s="8" t="s">
        <v>398</v>
      </c>
      <c r="B23" s="21">
        <f t="shared" si="4"/>
        <v>22</v>
      </c>
      <c r="C23" s="15">
        <f t="shared" si="5"/>
        <v>22</v>
      </c>
      <c r="D23" s="15">
        <f t="shared" si="3"/>
        <v>1</v>
      </c>
      <c r="E23" s="48" t="s">
        <v>401</v>
      </c>
      <c r="F23" s="48" t="s">
        <v>412</v>
      </c>
      <c r="G23" s="15" t="s">
        <v>84</v>
      </c>
      <c r="H23" s="15" t="s">
        <v>86</v>
      </c>
      <c r="I23" s="61" t="str">
        <f>M23&amp;"_"&amp;IF(N23&lt;&gt;"R",N23&amp;"_","")&amp;O23&amp;IF(R23&lt;&gt;"", "_", "")&amp;F23&amp;"_"&amp;R23</f>
        <v>I_SIN_R_ATM_EXP_TR_L13_24</v>
      </c>
      <c r="J23" s="15" cm="1">
        <f t="array" ref="J23">SUMPRODUCT(--(I23=$I$2:$I$625))</f>
        <v>1</v>
      </c>
      <c r="K23" s="14">
        <v>26</v>
      </c>
      <c r="L23" s="15" t="s">
        <v>475</v>
      </c>
      <c r="M23" s="15" t="s">
        <v>10</v>
      </c>
      <c r="N23" s="14" t="s">
        <v>16</v>
      </c>
      <c r="O23" s="15" t="str">
        <f>"R_"&amp;P23&amp;"_EXP"</f>
        <v>R_ATM_EXP</v>
      </c>
      <c r="P23" s="14" t="str">
        <f>VLOOKUP(D23,Nomencalture!$D$4:$H$13,4,0)</f>
        <v>ATM</v>
      </c>
      <c r="Q23" s="14" t="str">
        <f>VLOOKUP(D23,Nomencalture!$D$4:$H$13,5,0)</f>
        <v>Cash withdrawal</v>
      </c>
      <c r="R23" s="16" t="str">
        <f t="shared" si="8"/>
        <v>L13_24</v>
      </c>
      <c r="S23" s="16" t="s">
        <v>54</v>
      </c>
      <c r="T23" s="20">
        <v>13</v>
      </c>
      <c r="U23" s="21">
        <v>24</v>
      </c>
      <c r="V23" s="53" t="str">
        <f t="shared" si="1"/>
        <v>ALTER TABLE MDL_ABT_B_PD_TDC_S01 ADD I_SIN_R_ATM_EXP_TR_L13_24 NUMBER;</v>
      </c>
      <c r="W23" s="9" t="str">
        <f>","&amp;H23&amp;"(CASE WHEN TIPO_CNSM_CD='"&amp;P23&amp;"' AND "&amp;X23&amp;" THEN "&amp;G23&amp;" END) AS "&amp;I23</f>
        <v>,SUM(CASE WHEN TIPO_CNSM_CD='ATM' AND B.PERIODOMES BETWEEN TO_CHAR(ADD_MONTHS(A.REF_DATE,-24),'YYYYMM') AND TO_CHAR(ADD_MONTHS(A.REF_DATE,-13),'YYYYMM') THEN DC_R_CNSM_CNSMT END) AS I_SIN_R_ATM_EXP_TR_L13_24</v>
      </c>
      <c r="X23" s="54" t="str">
        <f t="shared" si="2"/>
        <v>B.PERIODOMES BETWEEN TO_CHAR(ADD_MONTHS(A.REF_DATE,-24),'YYYYMM') AND TO_CHAR(ADD_MONTHS(A.REF_DATE,-13),'YYYYMM')</v>
      </c>
      <c r="Y23" s="54" t="str">
        <f>","&amp;I23&amp;"=B."&amp;I23</f>
        <v>,I_SIN_R_ATM_EXP_TR_L13_24=B.I_SIN_R_ATM_EXP_TR_L13_24</v>
      </c>
      <c r="Z23" s="40" t="str">
        <f>",B."&amp;I23</f>
        <v>,B.I_SIN_R_ATM_EXP_TR_L13_24</v>
      </c>
    </row>
    <row r="24" spans="1:26" x14ac:dyDescent="0.25">
      <c r="A24" s="8" t="s">
        <v>398</v>
      </c>
      <c r="B24" s="21">
        <f t="shared" si="4"/>
        <v>23</v>
      </c>
      <c r="C24" s="15">
        <f t="shared" si="5"/>
        <v>23</v>
      </c>
      <c r="D24" s="15">
        <f t="shared" si="3"/>
        <v>1</v>
      </c>
      <c r="E24" s="48" t="s">
        <v>401</v>
      </c>
      <c r="F24" s="48" t="s">
        <v>412</v>
      </c>
      <c r="G24" s="15" t="s">
        <v>84</v>
      </c>
      <c r="H24" s="15" t="s">
        <v>86</v>
      </c>
      <c r="I24" s="61" t="str">
        <f>M24&amp;"_"&amp;IF(N24&lt;&gt;"R",N24&amp;"_","")&amp;O24&amp;IF(R24&lt;&gt;"", "_", "")&amp;F24&amp;"_"&amp;R24</f>
        <v>I_SDC_R_ATM_EXP_TR_L03M</v>
      </c>
      <c r="J24" s="15" cm="1">
        <f t="array" ref="J24">SUMPRODUCT(--(I24=$I$2:$I$625))</f>
        <v>1</v>
      </c>
      <c r="K24" s="14">
        <v>24</v>
      </c>
      <c r="L24" s="15" t="s">
        <v>475</v>
      </c>
      <c r="M24" s="15" t="s">
        <v>10</v>
      </c>
      <c r="N24" s="14" t="s">
        <v>17</v>
      </c>
      <c r="O24" s="15" t="str">
        <f>"R_"&amp;P24&amp;"_EXP"</f>
        <v>R_ATM_EXP</v>
      </c>
      <c r="P24" s="14" t="str">
        <f>VLOOKUP(D24,Nomencalture!$D$4:$H$13,4,0)</f>
        <v>ATM</v>
      </c>
      <c r="Q24" s="14" t="str">
        <f>VLOOKUP(D24,Nomencalture!$D$4:$H$13,5,0)</f>
        <v>Cash withdrawal</v>
      </c>
      <c r="R24" s="16" t="str">
        <f t="shared" si="8"/>
        <v>L03M</v>
      </c>
      <c r="S24" s="16" t="s">
        <v>54</v>
      </c>
      <c r="T24" s="20">
        <v>1</v>
      </c>
      <c r="U24" s="21">
        <v>3</v>
      </c>
      <c r="V24" s="53" t="str">
        <f t="shared" si="1"/>
        <v>ALTER TABLE MDL_ABT_B_PD_TDC_S01 ADD I_SDC_R_ATM_EXP_TR_L03M NUMBER;</v>
      </c>
      <c r="W24" s="9" t="str">
        <f>","&amp;H24&amp;"(CASE WHEN TIPO_CNSM_CD='"&amp;P24&amp;"' AND "&amp;X24&amp;" THEN "&amp;G24&amp;" END) AS "&amp;I24</f>
        <v>,SUM(CASE WHEN TIPO_CNSM_CD='ATM' AND B.PERIODOMES BETWEEN TO_CHAR(ADD_MONTHS(A.REF_DATE,-3),'YYYYMM') AND TO_CHAR(ADD_MONTHS(A.REF_DATE,-1),'YYYYMM') THEN DC_R_CNSM_CNSMT END) AS I_SDC_R_ATM_EXP_TR_L03M</v>
      </c>
      <c r="X24" s="54" t="str">
        <f t="shared" si="2"/>
        <v>B.PERIODOMES BETWEEN TO_CHAR(ADD_MONTHS(A.REF_DATE,-3),'YYYYMM') AND TO_CHAR(ADD_MONTHS(A.REF_DATE,-1),'YYYYMM')</v>
      </c>
      <c r="Y24" s="54" t="str">
        <f>","&amp;I24&amp;"=B."&amp;I24</f>
        <v>,I_SDC_R_ATM_EXP_TR_L03M=B.I_SDC_R_ATM_EXP_TR_L03M</v>
      </c>
      <c r="Z24" s="40" t="str">
        <f>",B."&amp;I24</f>
        <v>,B.I_SDC_R_ATM_EXP_TR_L03M</v>
      </c>
    </row>
    <row r="25" spans="1:26" x14ac:dyDescent="0.25">
      <c r="A25" s="8" t="s">
        <v>398</v>
      </c>
      <c r="B25" s="21">
        <f t="shared" si="4"/>
        <v>24</v>
      </c>
      <c r="C25" s="15">
        <f t="shared" si="5"/>
        <v>24</v>
      </c>
      <c r="D25" s="15">
        <f t="shared" si="3"/>
        <v>1</v>
      </c>
      <c r="E25" s="48" t="s">
        <v>401</v>
      </c>
      <c r="F25" s="48" t="s">
        <v>412</v>
      </c>
      <c r="G25" s="15" t="s">
        <v>84</v>
      </c>
      <c r="H25" s="15" t="s">
        <v>86</v>
      </c>
      <c r="I25" s="61" t="str">
        <f>M25&amp;"_"&amp;IF(N25&lt;&gt;"R",N25&amp;"_","")&amp;O25&amp;IF(R25&lt;&gt;"", "_", "")&amp;F25&amp;"_"&amp;R25</f>
        <v>I_SDC_R_ATM_EXP_TR_L06M</v>
      </c>
      <c r="J25" s="15" cm="1">
        <f t="array" ref="J25">SUMPRODUCT(--(I25=$I$2:$I$625))</f>
        <v>1</v>
      </c>
      <c r="K25" s="14">
        <v>24</v>
      </c>
      <c r="L25" s="15" t="s">
        <v>475</v>
      </c>
      <c r="M25" s="15" t="s">
        <v>10</v>
      </c>
      <c r="N25" s="14" t="s">
        <v>17</v>
      </c>
      <c r="O25" s="15" t="str">
        <f>"R_"&amp;P25&amp;"_EXP"</f>
        <v>R_ATM_EXP</v>
      </c>
      <c r="P25" s="14" t="str">
        <f>VLOOKUP(D25,Nomencalture!$D$4:$H$13,4,0)</f>
        <v>ATM</v>
      </c>
      <c r="Q25" s="14" t="str">
        <f>VLOOKUP(D25,Nomencalture!$D$4:$H$13,5,0)</f>
        <v>Cash withdrawal</v>
      </c>
      <c r="R25" s="16" t="str">
        <f t="shared" si="8"/>
        <v>L06M</v>
      </c>
      <c r="S25" s="16" t="s">
        <v>54</v>
      </c>
      <c r="T25" s="20">
        <v>1</v>
      </c>
      <c r="U25" s="21">
        <v>6</v>
      </c>
      <c r="V25" s="53" t="str">
        <f t="shared" si="1"/>
        <v>ALTER TABLE MDL_ABT_B_PD_TDC_S01 ADD I_SDC_R_ATM_EXP_TR_L06M NUMBER;</v>
      </c>
      <c r="W25" s="9" t="str">
        <f>","&amp;H25&amp;"(CASE WHEN TIPO_CNSM_CD='"&amp;P25&amp;"' AND "&amp;X25&amp;" THEN "&amp;G25&amp;" END) AS "&amp;I25</f>
        <v>,SUM(CASE WHEN TIPO_CNSM_CD='ATM' AND B.PERIODOMES BETWEEN TO_CHAR(ADD_MONTHS(A.REF_DATE,-6),'YYYYMM') AND TO_CHAR(ADD_MONTHS(A.REF_DATE,-1),'YYYYMM') THEN DC_R_CNSM_CNSMT END) AS I_SDC_R_ATM_EXP_TR_L06M</v>
      </c>
      <c r="X25" s="54" t="str">
        <f t="shared" si="2"/>
        <v>B.PERIODOMES BETWEEN TO_CHAR(ADD_MONTHS(A.REF_DATE,-6),'YYYYMM') AND TO_CHAR(ADD_MONTHS(A.REF_DATE,-1),'YYYYMM')</v>
      </c>
      <c r="Y25" s="54" t="str">
        <f>","&amp;I25&amp;"=B."&amp;I25</f>
        <v>,I_SDC_R_ATM_EXP_TR_L06M=B.I_SDC_R_ATM_EXP_TR_L06M</v>
      </c>
      <c r="Z25" s="40" t="str">
        <f>",B."&amp;I25</f>
        <v>,B.I_SDC_R_ATM_EXP_TR_L06M</v>
      </c>
    </row>
    <row r="26" spans="1:26" x14ac:dyDescent="0.25">
      <c r="A26" s="8" t="s">
        <v>398</v>
      </c>
      <c r="B26" s="21">
        <f t="shared" si="4"/>
        <v>25</v>
      </c>
      <c r="C26" s="15">
        <f t="shared" si="5"/>
        <v>25</v>
      </c>
      <c r="D26" s="15">
        <f t="shared" si="3"/>
        <v>1</v>
      </c>
      <c r="E26" s="48" t="s">
        <v>401</v>
      </c>
      <c r="F26" s="48" t="s">
        <v>412</v>
      </c>
      <c r="G26" s="15" t="s">
        <v>84</v>
      </c>
      <c r="H26" s="15" t="s">
        <v>86</v>
      </c>
      <c r="I26" s="61" t="str">
        <f>M26&amp;"_"&amp;IF(N26&lt;&gt;"R",N26&amp;"_","")&amp;O26&amp;IF(R26&lt;&gt;"", "_", "")&amp;F26&amp;"_"&amp;R26</f>
        <v>I_SDC_R_ATM_EXP_TR_L12M</v>
      </c>
      <c r="J26" s="15" cm="1">
        <f t="array" ref="J26">SUMPRODUCT(--(I26=$I$2:$I$625))</f>
        <v>1</v>
      </c>
      <c r="K26" s="14">
        <v>24</v>
      </c>
      <c r="L26" s="15" t="s">
        <v>475</v>
      </c>
      <c r="M26" s="15" t="s">
        <v>10</v>
      </c>
      <c r="N26" s="14" t="s">
        <v>17</v>
      </c>
      <c r="O26" s="15" t="str">
        <f>"R_"&amp;P26&amp;"_EXP"</f>
        <v>R_ATM_EXP</v>
      </c>
      <c r="P26" s="14" t="str">
        <f>VLOOKUP(D26,Nomencalture!$D$4:$H$13,4,0)</f>
        <v>ATM</v>
      </c>
      <c r="Q26" s="14" t="str">
        <f>VLOOKUP(D26,Nomencalture!$D$4:$H$13,5,0)</f>
        <v>Cash withdrawal</v>
      </c>
      <c r="R26" s="16" t="str">
        <f t="shared" si="8"/>
        <v>L12M</v>
      </c>
      <c r="S26" s="16" t="s">
        <v>54</v>
      </c>
      <c r="T26" s="20">
        <v>1</v>
      </c>
      <c r="U26" s="21">
        <v>12</v>
      </c>
      <c r="V26" s="53" t="str">
        <f t="shared" si="1"/>
        <v>ALTER TABLE MDL_ABT_B_PD_TDC_S01 ADD I_SDC_R_ATM_EXP_TR_L12M NUMBER;</v>
      </c>
      <c r="W26" s="9" t="str">
        <f>","&amp;H26&amp;"(CASE WHEN TIPO_CNSM_CD='"&amp;P26&amp;"' AND "&amp;X26&amp;" THEN "&amp;G26&amp;" END) AS "&amp;I26</f>
        <v>,SUM(CASE WHEN TIPO_CNSM_CD='ATM' AND B.PERIODOMES BETWEEN TO_CHAR(ADD_MONTHS(A.REF_DATE,-12),'YYYYMM') AND TO_CHAR(ADD_MONTHS(A.REF_DATE,-1),'YYYYMM') THEN DC_R_CNSM_CNSMT END) AS I_SDC_R_ATM_EXP_TR_L12M</v>
      </c>
      <c r="X26" s="54" t="str">
        <f t="shared" si="2"/>
        <v>B.PERIODOMES BETWEEN TO_CHAR(ADD_MONTHS(A.REF_DATE,-12),'YYYYMM') AND TO_CHAR(ADD_MONTHS(A.REF_DATE,-1),'YYYYMM')</v>
      </c>
      <c r="Y26" s="54" t="str">
        <f>","&amp;I26&amp;"=B."&amp;I26</f>
        <v>,I_SDC_R_ATM_EXP_TR_L12M=B.I_SDC_R_ATM_EXP_TR_L12M</v>
      </c>
      <c r="Z26" s="40" t="str">
        <f>",B."&amp;I26</f>
        <v>,B.I_SDC_R_ATM_EXP_TR_L12M</v>
      </c>
    </row>
    <row r="27" spans="1:26" x14ac:dyDescent="0.25">
      <c r="A27" s="30" t="s">
        <v>398</v>
      </c>
      <c r="B27" s="24">
        <f t="shared" si="4"/>
        <v>26</v>
      </c>
      <c r="C27" s="18">
        <f t="shared" si="5"/>
        <v>26</v>
      </c>
      <c r="D27" s="18">
        <f t="shared" si="3"/>
        <v>1</v>
      </c>
      <c r="E27" s="49" t="s">
        <v>401</v>
      </c>
      <c r="F27" s="49" t="s">
        <v>412</v>
      </c>
      <c r="G27" s="18" t="s">
        <v>84</v>
      </c>
      <c r="H27" s="18" t="s">
        <v>86</v>
      </c>
      <c r="I27" s="62" t="str">
        <f>M27&amp;"_"&amp;IF(N27&lt;&gt;"R",N27&amp;"_","")&amp;O27&amp;IF(R27&lt;&gt;"", "_", "")&amp;F27&amp;"_"&amp;R27</f>
        <v>I_SDC_R_ATM_EXP_TR_L13_24</v>
      </c>
      <c r="J27" s="18" cm="1">
        <f t="array" ref="J27">SUMPRODUCT(--(I27=$I$2:$I$625))</f>
        <v>1</v>
      </c>
      <c r="K27" s="17">
        <v>26</v>
      </c>
      <c r="L27" s="18" t="s">
        <v>475</v>
      </c>
      <c r="M27" s="18" t="s">
        <v>10</v>
      </c>
      <c r="N27" s="17" t="s">
        <v>17</v>
      </c>
      <c r="O27" s="18" t="str">
        <f>"R_"&amp;P27&amp;"_EXP"</f>
        <v>R_ATM_EXP</v>
      </c>
      <c r="P27" s="17" t="str">
        <f>VLOOKUP(D27,Nomencalture!$D$4:$H$13,4,0)</f>
        <v>ATM</v>
      </c>
      <c r="Q27" s="17" t="str">
        <f>VLOOKUP(D27,Nomencalture!$D$4:$H$13,5,0)</f>
        <v>Cash withdrawal</v>
      </c>
      <c r="R27" s="19" t="str">
        <f t="shared" si="8"/>
        <v>L13_24</v>
      </c>
      <c r="S27" s="19" t="s">
        <v>54</v>
      </c>
      <c r="T27" s="23">
        <v>13</v>
      </c>
      <c r="U27" s="24">
        <v>24</v>
      </c>
      <c r="V27" s="55" t="str">
        <f t="shared" si="1"/>
        <v>ALTER TABLE MDL_ABT_B_PD_TDC_S01 ADD I_SDC_R_ATM_EXP_TR_L13_24 NUMBER;</v>
      </c>
      <c r="W27" s="56" t="str">
        <f>","&amp;H27&amp;"(CASE WHEN TIPO_CNSM_CD='"&amp;P27&amp;"' AND "&amp;X27&amp;" THEN "&amp;G27&amp;" END) AS "&amp;I27</f>
        <v>,SUM(CASE WHEN TIPO_CNSM_CD='ATM' AND B.PERIODOMES BETWEEN TO_CHAR(ADD_MONTHS(A.REF_DATE,-24),'YYYYMM') AND TO_CHAR(ADD_MONTHS(A.REF_DATE,-13),'YYYYMM') THEN DC_R_CNSM_CNSMT END) AS I_SDC_R_ATM_EXP_TR_L13_24</v>
      </c>
      <c r="X27" s="57" t="str">
        <f t="shared" si="2"/>
        <v>B.PERIODOMES BETWEEN TO_CHAR(ADD_MONTHS(A.REF_DATE,-24),'YYYYMM') AND TO_CHAR(ADD_MONTHS(A.REF_DATE,-13),'YYYYMM')</v>
      </c>
      <c r="Y27" s="57" t="str">
        <f>","&amp;I27&amp;"=B."&amp;I27</f>
        <v>,I_SDC_R_ATM_EXP_TR_L13_24=B.I_SDC_R_ATM_EXP_TR_L13_24</v>
      </c>
      <c r="Z27" s="41" t="str">
        <f>",B."&amp;I27</f>
        <v>,B.I_SDC_R_ATM_EXP_TR_L13_24</v>
      </c>
    </row>
    <row r="28" spans="1:26" x14ac:dyDescent="0.25">
      <c r="A28" s="8" t="s">
        <v>398</v>
      </c>
      <c r="B28" s="21">
        <f t="shared" si="4"/>
        <v>27</v>
      </c>
      <c r="C28" s="15">
        <f t="shared" si="5"/>
        <v>1</v>
      </c>
      <c r="D28" s="15">
        <f t="shared" si="3"/>
        <v>2</v>
      </c>
      <c r="E28" s="48" t="s">
        <v>401</v>
      </c>
      <c r="F28" s="48" t="s">
        <v>412</v>
      </c>
      <c r="G28" s="15" t="s">
        <v>81</v>
      </c>
      <c r="H28" s="15" t="s">
        <v>85</v>
      </c>
      <c r="I28" s="61" t="str">
        <f>M28&amp;"_"&amp;IF(N28&lt;&gt;"R",N28&amp;"_","")&amp;O28&amp;IF(R28&lt;&gt;"", "_", "")&amp;F28&amp;"_"&amp;R28</f>
        <v>I_R_PEH_EXP_TR_00MB</v>
      </c>
      <c r="J28" s="15" cm="1">
        <f t="array" ref="J28">SUMPRODUCT(--(I28=$I$2:$I$625))</f>
        <v>1</v>
      </c>
      <c r="K28" s="14">
        <v>20</v>
      </c>
      <c r="L28" s="15" t="s">
        <v>476</v>
      </c>
      <c r="M28" s="15" t="s">
        <v>10</v>
      </c>
      <c r="N28" s="14" t="s">
        <v>11</v>
      </c>
      <c r="O28" s="15" t="str">
        <f>"R_"&amp;P28&amp;"_EXP"</f>
        <v>R_PEH_EXP</v>
      </c>
      <c r="P28" s="14" t="str">
        <f>VLOOKUP(D28,Nomencalture!$D$4:$H$13,4,0)</f>
        <v>PEH</v>
      </c>
      <c r="Q28" s="14" t="str">
        <f>VLOOKUP(D28,Nomencalture!$D$4:$H$13,5,0)</f>
        <v>Personal Care, Education, Health</v>
      </c>
      <c r="R28" s="16" t="str">
        <f t="shared" ref="R28:R34" si="9">IF(AND(S28="P",N28="R"),TEXT(T28,"00")&amp;"MB",IF(T28&gt;1,"L"&amp;TEXT(T28,"00")&amp;"_"&amp;TEXT(U28,"00"),"L"&amp;TEXT(U28,"00")&amp;"M"))</f>
        <v>00MB</v>
      </c>
      <c r="S28" s="16" t="s">
        <v>90</v>
      </c>
      <c r="T28" s="21">
        <v>0</v>
      </c>
      <c r="U28" s="21">
        <v>0</v>
      </c>
      <c r="V28" s="53" t="str">
        <f t="shared" si="1"/>
        <v>ALTER TABLE MDL_ABT_B_PD_TDC_S01 ADD I_R_PEH_EXP_TR_00MB NUMBER;</v>
      </c>
      <c r="W28" s="9" t="str">
        <f>","&amp;H28&amp;"(CASE WHEN TIPO_CNSM_CD='"&amp;P28&amp;"' AND "&amp;X28&amp;" THEN "&amp;G28&amp;" END) AS "&amp;I28</f>
        <v>,AVG(CASE WHEN TIPO_CNSM_CD='PEH' AND B.PERIODOMES=TO_CHAR(ADD_MONTHS(A.REF_DATE,-0),'YYYYMM') THEN R_CNSM_CNSMT END) AS I_R_PEH_EXP_TR_00MB</v>
      </c>
      <c r="X28" s="54" t="str">
        <f t="shared" si="2"/>
        <v>B.PERIODOMES=TO_CHAR(ADD_MONTHS(A.REF_DATE,-0),'YYYYMM')</v>
      </c>
      <c r="Y28" s="54" t="str">
        <f>","&amp;I28&amp;"=B."&amp;I28</f>
        <v>,I_R_PEH_EXP_TR_00MB=B.I_R_PEH_EXP_TR_00MB</v>
      </c>
      <c r="Z28" s="40" t="str">
        <f>",B."&amp;I28</f>
        <v>,B.I_R_PEH_EXP_TR_00MB</v>
      </c>
    </row>
    <row r="29" spans="1:26" x14ac:dyDescent="0.25">
      <c r="A29" s="8" t="s">
        <v>398</v>
      </c>
      <c r="B29" s="21">
        <f t="shared" si="4"/>
        <v>28</v>
      </c>
      <c r="C29" s="15">
        <f t="shared" si="5"/>
        <v>2</v>
      </c>
      <c r="D29" s="15">
        <f t="shared" si="3"/>
        <v>2</v>
      </c>
      <c r="E29" s="48" t="s">
        <v>401</v>
      </c>
      <c r="F29" s="48" t="s">
        <v>412</v>
      </c>
      <c r="G29" s="15" t="s">
        <v>81</v>
      </c>
      <c r="H29" s="15" t="s">
        <v>85</v>
      </c>
      <c r="I29" s="61" t="str">
        <f>M29&amp;"_"&amp;IF(N29&lt;&gt;"R",N29&amp;"_","")&amp;O29&amp;IF(R29&lt;&gt;"", "_", "")&amp;F29&amp;"_"&amp;R29</f>
        <v>I_R_PEH_EXP_TR_01MB</v>
      </c>
      <c r="J29" s="15" cm="1">
        <f t="array" ref="J29">SUMPRODUCT(--(I29=$I$2:$I$625))</f>
        <v>1</v>
      </c>
      <c r="K29" s="14">
        <v>20</v>
      </c>
      <c r="L29" s="15" t="s">
        <v>476</v>
      </c>
      <c r="M29" s="15" t="s">
        <v>10</v>
      </c>
      <c r="N29" s="14" t="s">
        <v>11</v>
      </c>
      <c r="O29" s="15" t="str">
        <f>"R_"&amp;P29&amp;"_EXP"</f>
        <v>R_PEH_EXP</v>
      </c>
      <c r="P29" s="14" t="str">
        <f>VLOOKUP(D29,Nomencalture!$D$4:$H$13,4,0)</f>
        <v>PEH</v>
      </c>
      <c r="Q29" s="14" t="str">
        <f>VLOOKUP(D29,Nomencalture!$D$4:$H$13,5,0)</f>
        <v>Personal Care, Education, Health</v>
      </c>
      <c r="R29" s="16" t="str">
        <f t="shared" si="9"/>
        <v>01MB</v>
      </c>
      <c r="S29" s="16" t="s">
        <v>90</v>
      </c>
      <c r="T29" s="21">
        <v>1</v>
      </c>
      <c r="U29" s="21">
        <v>1</v>
      </c>
      <c r="V29" s="53" t="str">
        <f t="shared" si="1"/>
        <v>ALTER TABLE MDL_ABT_B_PD_TDC_S01 ADD I_R_PEH_EXP_TR_01MB NUMBER;</v>
      </c>
      <c r="W29" s="9" t="str">
        <f>","&amp;H29&amp;"(CASE WHEN TIPO_CNSM_CD='"&amp;P29&amp;"' AND "&amp;X29&amp;" THEN "&amp;G29&amp;" END) AS "&amp;I29</f>
        <v>,AVG(CASE WHEN TIPO_CNSM_CD='PEH' AND B.PERIODOMES=TO_CHAR(ADD_MONTHS(A.REF_DATE,-1),'YYYYMM') THEN R_CNSM_CNSMT END) AS I_R_PEH_EXP_TR_01MB</v>
      </c>
      <c r="X29" s="54" t="str">
        <f t="shared" si="2"/>
        <v>B.PERIODOMES=TO_CHAR(ADD_MONTHS(A.REF_DATE,-1),'YYYYMM')</v>
      </c>
      <c r="Y29" s="54" t="str">
        <f>","&amp;I29&amp;"=B."&amp;I29</f>
        <v>,I_R_PEH_EXP_TR_01MB=B.I_R_PEH_EXP_TR_01MB</v>
      </c>
      <c r="Z29" s="40" t="str">
        <f>",B."&amp;I29</f>
        <v>,B.I_R_PEH_EXP_TR_01MB</v>
      </c>
    </row>
    <row r="30" spans="1:26" x14ac:dyDescent="0.25">
      <c r="A30" s="8" t="s">
        <v>398</v>
      </c>
      <c r="B30" s="21">
        <f t="shared" si="4"/>
        <v>29</v>
      </c>
      <c r="C30" s="15">
        <f t="shared" si="5"/>
        <v>3</v>
      </c>
      <c r="D30" s="15">
        <f t="shared" si="3"/>
        <v>2</v>
      </c>
      <c r="E30" s="48" t="s">
        <v>401</v>
      </c>
      <c r="F30" s="48" t="s">
        <v>412</v>
      </c>
      <c r="G30" s="15" t="s">
        <v>81</v>
      </c>
      <c r="H30" s="15" t="s">
        <v>85</v>
      </c>
      <c r="I30" s="61" t="str">
        <f>M30&amp;"_"&amp;IF(N30&lt;&gt;"R",N30&amp;"_","")&amp;O30&amp;IF(R30&lt;&gt;"", "_", "")&amp;F30&amp;"_"&amp;R30</f>
        <v>I_R_PEH_EXP_TR_02MB</v>
      </c>
      <c r="J30" s="15" cm="1">
        <f t="array" ref="J30">SUMPRODUCT(--(I30=$I$2:$I$625))</f>
        <v>1</v>
      </c>
      <c r="K30" s="14">
        <v>20</v>
      </c>
      <c r="L30" s="15" t="s">
        <v>476</v>
      </c>
      <c r="M30" s="15" t="s">
        <v>10</v>
      </c>
      <c r="N30" s="14" t="s">
        <v>11</v>
      </c>
      <c r="O30" s="15" t="str">
        <f>"R_"&amp;P30&amp;"_EXP"</f>
        <v>R_PEH_EXP</v>
      </c>
      <c r="P30" s="14" t="str">
        <f>VLOOKUP(D30,Nomencalture!$D$4:$H$13,4,0)</f>
        <v>PEH</v>
      </c>
      <c r="Q30" s="14" t="str">
        <f>VLOOKUP(D30,Nomencalture!$D$4:$H$13,5,0)</f>
        <v>Personal Care, Education, Health</v>
      </c>
      <c r="R30" s="16" t="str">
        <f t="shared" si="9"/>
        <v>02MB</v>
      </c>
      <c r="S30" s="16" t="s">
        <v>90</v>
      </c>
      <c r="T30" s="21">
        <v>2</v>
      </c>
      <c r="U30" s="21">
        <v>2</v>
      </c>
      <c r="V30" s="53" t="str">
        <f t="shared" si="1"/>
        <v>ALTER TABLE MDL_ABT_B_PD_TDC_S01 ADD I_R_PEH_EXP_TR_02MB NUMBER;</v>
      </c>
      <c r="W30" s="9" t="str">
        <f>","&amp;H30&amp;"(CASE WHEN TIPO_CNSM_CD='"&amp;P30&amp;"' AND "&amp;X30&amp;" THEN "&amp;G30&amp;" END) AS "&amp;I30</f>
        <v>,AVG(CASE WHEN TIPO_CNSM_CD='PEH' AND B.PERIODOMES=TO_CHAR(ADD_MONTHS(A.REF_DATE,-2),'YYYYMM') THEN R_CNSM_CNSMT END) AS I_R_PEH_EXP_TR_02MB</v>
      </c>
      <c r="X30" s="54" t="str">
        <f t="shared" si="2"/>
        <v>B.PERIODOMES=TO_CHAR(ADD_MONTHS(A.REF_DATE,-2),'YYYYMM')</v>
      </c>
      <c r="Y30" s="54" t="str">
        <f>","&amp;I30&amp;"=B."&amp;I30</f>
        <v>,I_R_PEH_EXP_TR_02MB=B.I_R_PEH_EXP_TR_02MB</v>
      </c>
      <c r="Z30" s="40" t="str">
        <f>",B."&amp;I30</f>
        <v>,B.I_R_PEH_EXP_TR_02MB</v>
      </c>
    </row>
    <row r="31" spans="1:26" x14ac:dyDescent="0.25">
      <c r="A31" s="8" t="s">
        <v>398</v>
      </c>
      <c r="B31" s="21">
        <f t="shared" si="4"/>
        <v>30</v>
      </c>
      <c r="C31" s="15">
        <f t="shared" si="5"/>
        <v>4</v>
      </c>
      <c r="D31" s="15">
        <f t="shared" si="3"/>
        <v>2</v>
      </c>
      <c r="E31" s="48" t="s">
        <v>401</v>
      </c>
      <c r="F31" s="48" t="s">
        <v>412</v>
      </c>
      <c r="G31" s="15" t="s">
        <v>81</v>
      </c>
      <c r="H31" s="15" t="s">
        <v>85</v>
      </c>
      <c r="I31" s="61" t="str">
        <f>M31&amp;"_"&amp;IF(N31&lt;&gt;"R",N31&amp;"_","")&amp;O31&amp;IF(R31&lt;&gt;"", "_", "")&amp;F31&amp;"_"&amp;R31</f>
        <v>I_R_PEH_EXP_TR_03MB</v>
      </c>
      <c r="J31" s="15" cm="1">
        <f t="array" ref="J31">SUMPRODUCT(--(I31=$I$2:$I$625))</f>
        <v>1</v>
      </c>
      <c r="K31" s="14">
        <v>20</v>
      </c>
      <c r="L31" s="15" t="s">
        <v>476</v>
      </c>
      <c r="M31" s="15" t="s">
        <v>10</v>
      </c>
      <c r="N31" s="14" t="s">
        <v>11</v>
      </c>
      <c r="O31" s="15" t="str">
        <f>"R_"&amp;P31&amp;"_EXP"</f>
        <v>R_PEH_EXP</v>
      </c>
      <c r="P31" s="14" t="str">
        <f>VLOOKUP(D31,Nomencalture!$D$4:$H$13,4,0)</f>
        <v>PEH</v>
      </c>
      <c r="Q31" s="14" t="str">
        <f>VLOOKUP(D31,Nomencalture!$D$4:$H$13,5,0)</f>
        <v>Personal Care, Education, Health</v>
      </c>
      <c r="R31" s="16" t="str">
        <f t="shared" si="9"/>
        <v>03MB</v>
      </c>
      <c r="S31" s="16" t="s">
        <v>90</v>
      </c>
      <c r="T31" s="21">
        <v>3</v>
      </c>
      <c r="U31" s="21">
        <v>3</v>
      </c>
      <c r="V31" s="53" t="str">
        <f t="shared" si="1"/>
        <v>ALTER TABLE MDL_ABT_B_PD_TDC_S01 ADD I_R_PEH_EXP_TR_03MB NUMBER;</v>
      </c>
      <c r="W31" s="9" t="str">
        <f>","&amp;H31&amp;"(CASE WHEN TIPO_CNSM_CD='"&amp;P31&amp;"' AND "&amp;X31&amp;" THEN "&amp;G31&amp;" END) AS "&amp;I31</f>
        <v>,AVG(CASE WHEN TIPO_CNSM_CD='PEH' AND B.PERIODOMES=TO_CHAR(ADD_MONTHS(A.REF_DATE,-3),'YYYYMM') THEN R_CNSM_CNSMT END) AS I_R_PEH_EXP_TR_03MB</v>
      </c>
      <c r="X31" s="54" t="str">
        <f t="shared" si="2"/>
        <v>B.PERIODOMES=TO_CHAR(ADD_MONTHS(A.REF_DATE,-3),'YYYYMM')</v>
      </c>
      <c r="Y31" s="54" t="str">
        <f>","&amp;I31&amp;"=B."&amp;I31</f>
        <v>,I_R_PEH_EXP_TR_03MB=B.I_R_PEH_EXP_TR_03MB</v>
      </c>
      <c r="Z31" s="40" t="str">
        <f>",B."&amp;I31</f>
        <v>,B.I_R_PEH_EXP_TR_03MB</v>
      </c>
    </row>
    <row r="32" spans="1:26" x14ac:dyDescent="0.25">
      <c r="A32" s="8" t="s">
        <v>398</v>
      </c>
      <c r="B32" s="21">
        <f t="shared" si="4"/>
        <v>31</v>
      </c>
      <c r="C32" s="15">
        <f t="shared" si="5"/>
        <v>5</v>
      </c>
      <c r="D32" s="15">
        <f t="shared" si="3"/>
        <v>2</v>
      </c>
      <c r="E32" s="48" t="s">
        <v>401</v>
      </c>
      <c r="F32" s="48" t="s">
        <v>412</v>
      </c>
      <c r="G32" s="15" t="s">
        <v>81</v>
      </c>
      <c r="H32" s="15" t="s">
        <v>85</v>
      </c>
      <c r="I32" s="61" t="str">
        <f>M32&amp;"_"&amp;IF(N32&lt;&gt;"R",N32&amp;"_","")&amp;O32&amp;IF(R32&lt;&gt;"", "_", "")&amp;F32&amp;"_"&amp;R32</f>
        <v>I_R_PEH_EXP_TR_06MB</v>
      </c>
      <c r="J32" s="15" cm="1">
        <f t="array" ref="J32">SUMPRODUCT(--(I32=$I$2:$I$625))</f>
        <v>1</v>
      </c>
      <c r="K32" s="14">
        <v>20</v>
      </c>
      <c r="L32" s="15" t="s">
        <v>476</v>
      </c>
      <c r="M32" s="15" t="s">
        <v>10</v>
      </c>
      <c r="N32" s="14" t="s">
        <v>11</v>
      </c>
      <c r="O32" s="15" t="str">
        <f>"R_"&amp;P32&amp;"_EXP"</f>
        <v>R_PEH_EXP</v>
      </c>
      <c r="P32" s="14" t="str">
        <f>VLOOKUP(D32,Nomencalture!$D$4:$H$13,4,0)</f>
        <v>PEH</v>
      </c>
      <c r="Q32" s="14" t="str">
        <f>VLOOKUP(D32,Nomencalture!$D$4:$H$13,5,0)</f>
        <v>Personal Care, Education, Health</v>
      </c>
      <c r="R32" s="16" t="str">
        <f t="shared" si="9"/>
        <v>06MB</v>
      </c>
      <c r="S32" s="16" t="s">
        <v>90</v>
      </c>
      <c r="T32" s="21">
        <v>6</v>
      </c>
      <c r="U32" s="21">
        <v>6</v>
      </c>
      <c r="V32" s="53" t="str">
        <f t="shared" si="1"/>
        <v>ALTER TABLE MDL_ABT_B_PD_TDC_S01 ADD I_R_PEH_EXP_TR_06MB NUMBER;</v>
      </c>
      <c r="W32" s="9" t="str">
        <f>","&amp;H32&amp;"(CASE WHEN TIPO_CNSM_CD='"&amp;P32&amp;"' AND "&amp;X32&amp;" THEN "&amp;G32&amp;" END) AS "&amp;I32</f>
        <v>,AVG(CASE WHEN TIPO_CNSM_CD='PEH' AND B.PERIODOMES=TO_CHAR(ADD_MONTHS(A.REF_DATE,-6),'YYYYMM') THEN R_CNSM_CNSMT END) AS I_R_PEH_EXP_TR_06MB</v>
      </c>
      <c r="X32" s="54" t="str">
        <f t="shared" si="2"/>
        <v>B.PERIODOMES=TO_CHAR(ADD_MONTHS(A.REF_DATE,-6),'YYYYMM')</v>
      </c>
      <c r="Y32" s="54" t="str">
        <f>","&amp;I32&amp;"=B."&amp;I32</f>
        <v>,I_R_PEH_EXP_TR_06MB=B.I_R_PEH_EXP_TR_06MB</v>
      </c>
      <c r="Z32" s="40" t="str">
        <f>",B."&amp;I32</f>
        <v>,B.I_R_PEH_EXP_TR_06MB</v>
      </c>
    </row>
    <row r="33" spans="1:26" x14ac:dyDescent="0.25">
      <c r="A33" s="8" t="s">
        <v>398</v>
      </c>
      <c r="B33" s="21">
        <f t="shared" si="4"/>
        <v>32</v>
      </c>
      <c r="C33" s="15">
        <f t="shared" si="5"/>
        <v>6</v>
      </c>
      <c r="D33" s="15">
        <f t="shared" si="3"/>
        <v>2</v>
      </c>
      <c r="E33" s="48" t="s">
        <v>401</v>
      </c>
      <c r="F33" s="48" t="s">
        <v>412</v>
      </c>
      <c r="G33" s="15" t="s">
        <v>81</v>
      </c>
      <c r="H33" s="15" t="s">
        <v>85</v>
      </c>
      <c r="I33" s="61" t="str">
        <f>M33&amp;"_"&amp;IF(N33&lt;&gt;"R",N33&amp;"_","")&amp;O33&amp;IF(R33&lt;&gt;"", "_", "")&amp;F33&amp;"_"&amp;R33</f>
        <v>I_R_PEH_EXP_TR_09MB</v>
      </c>
      <c r="J33" s="15" cm="1">
        <f t="array" ref="J33">SUMPRODUCT(--(I33=$I$2:$I$625))</f>
        <v>1</v>
      </c>
      <c r="K33" s="14">
        <v>20</v>
      </c>
      <c r="L33" s="15" t="s">
        <v>476</v>
      </c>
      <c r="M33" s="15" t="s">
        <v>10</v>
      </c>
      <c r="N33" s="14" t="s">
        <v>11</v>
      </c>
      <c r="O33" s="15" t="str">
        <f>"R_"&amp;P33&amp;"_EXP"</f>
        <v>R_PEH_EXP</v>
      </c>
      <c r="P33" s="14" t="str">
        <f>VLOOKUP(D33,Nomencalture!$D$4:$H$13,4,0)</f>
        <v>PEH</v>
      </c>
      <c r="Q33" s="14" t="str">
        <f>VLOOKUP(D33,Nomencalture!$D$4:$H$13,5,0)</f>
        <v>Personal Care, Education, Health</v>
      </c>
      <c r="R33" s="16" t="str">
        <f t="shared" si="9"/>
        <v>09MB</v>
      </c>
      <c r="S33" s="16" t="s">
        <v>90</v>
      </c>
      <c r="T33" s="21">
        <v>9</v>
      </c>
      <c r="U33" s="21">
        <v>9</v>
      </c>
      <c r="V33" s="53" t="str">
        <f t="shared" si="1"/>
        <v>ALTER TABLE MDL_ABT_B_PD_TDC_S01 ADD I_R_PEH_EXP_TR_09MB NUMBER;</v>
      </c>
      <c r="W33" s="9" t="str">
        <f>","&amp;H33&amp;"(CASE WHEN TIPO_CNSM_CD='"&amp;P33&amp;"' AND "&amp;X33&amp;" THEN "&amp;G33&amp;" END) AS "&amp;I33</f>
        <v>,AVG(CASE WHEN TIPO_CNSM_CD='PEH' AND B.PERIODOMES=TO_CHAR(ADD_MONTHS(A.REF_DATE,-9),'YYYYMM') THEN R_CNSM_CNSMT END) AS I_R_PEH_EXP_TR_09MB</v>
      </c>
      <c r="X33" s="54" t="str">
        <f t="shared" si="2"/>
        <v>B.PERIODOMES=TO_CHAR(ADD_MONTHS(A.REF_DATE,-9),'YYYYMM')</v>
      </c>
      <c r="Y33" s="54" t="str">
        <f>","&amp;I33&amp;"=B."&amp;I33</f>
        <v>,I_R_PEH_EXP_TR_09MB=B.I_R_PEH_EXP_TR_09MB</v>
      </c>
      <c r="Z33" s="40" t="str">
        <f>",B."&amp;I33</f>
        <v>,B.I_R_PEH_EXP_TR_09MB</v>
      </c>
    </row>
    <row r="34" spans="1:26" x14ac:dyDescent="0.25">
      <c r="A34" s="8" t="s">
        <v>398</v>
      </c>
      <c r="B34" s="21">
        <f t="shared" si="4"/>
        <v>33</v>
      </c>
      <c r="C34" s="15">
        <f t="shared" si="5"/>
        <v>7</v>
      </c>
      <c r="D34" s="15">
        <f t="shared" si="3"/>
        <v>2</v>
      </c>
      <c r="E34" s="48" t="s">
        <v>401</v>
      </c>
      <c r="F34" s="48" t="s">
        <v>412</v>
      </c>
      <c r="G34" s="15" t="s">
        <v>81</v>
      </c>
      <c r="H34" s="15" t="s">
        <v>85</v>
      </c>
      <c r="I34" s="61" t="str">
        <f>M34&amp;"_"&amp;IF(N34&lt;&gt;"R",N34&amp;"_","")&amp;O34&amp;IF(R34&lt;&gt;"", "_", "")&amp;F34&amp;"_"&amp;R34</f>
        <v>I_R_PEH_EXP_TR_12MB</v>
      </c>
      <c r="J34" s="15" cm="1">
        <f t="array" ref="J34">SUMPRODUCT(--(I34=$I$2:$I$625))</f>
        <v>1</v>
      </c>
      <c r="K34" s="14">
        <v>20</v>
      </c>
      <c r="L34" s="15" t="s">
        <v>476</v>
      </c>
      <c r="M34" s="15" t="s">
        <v>10</v>
      </c>
      <c r="N34" s="14" t="s">
        <v>11</v>
      </c>
      <c r="O34" s="15" t="str">
        <f>"R_"&amp;P34&amp;"_EXP"</f>
        <v>R_PEH_EXP</v>
      </c>
      <c r="P34" s="14" t="str">
        <f>VLOOKUP(D34,Nomencalture!$D$4:$H$13,4,0)</f>
        <v>PEH</v>
      </c>
      <c r="Q34" s="14" t="str">
        <f>VLOOKUP(D34,Nomencalture!$D$4:$H$13,5,0)</f>
        <v>Personal Care, Education, Health</v>
      </c>
      <c r="R34" s="16" t="str">
        <f t="shared" si="9"/>
        <v>12MB</v>
      </c>
      <c r="S34" s="16" t="s">
        <v>90</v>
      </c>
      <c r="T34" s="21">
        <v>12</v>
      </c>
      <c r="U34" s="21">
        <v>12</v>
      </c>
      <c r="V34" s="53" t="str">
        <f t="shared" si="1"/>
        <v>ALTER TABLE MDL_ABT_B_PD_TDC_S01 ADD I_R_PEH_EXP_TR_12MB NUMBER;</v>
      </c>
      <c r="W34" s="9" t="str">
        <f>","&amp;H34&amp;"(CASE WHEN TIPO_CNSM_CD='"&amp;P34&amp;"' AND "&amp;X34&amp;" THEN "&amp;G34&amp;" END) AS "&amp;I34</f>
        <v>,AVG(CASE WHEN TIPO_CNSM_CD='PEH' AND B.PERIODOMES=TO_CHAR(ADD_MONTHS(A.REF_DATE,-12),'YYYYMM') THEN R_CNSM_CNSMT END) AS I_R_PEH_EXP_TR_12MB</v>
      </c>
      <c r="X34" s="54" t="str">
        <f t="shared" si="2"/>
        <v>B.PERIODOMES=TO_CHAR(ADD_MONTHS(A.REF_DATE,-12),'YYYYMM')</v>
      </c>
      <c r="Y34" s="54" t="str">
        <f>","&amp;I34&amp;"=B."&amp;I34</f>
        <v>,I_R_PEH_EXP_TR_12MB=B.I_R_PEH_EXP_TR_12MB</v>
      </c>
      <c r="Z34" s="40" t="str">
        <f>",B."&amp;I34</f>
        <v>,B.I_R_PEH_EXP_TR_12MB</v>
      </c>
    </row>
    <row r="35" spans="1:26" x14ac:dyDescent="0.25">
      <c r="A35" s="8" t="s">
        <v>398</v>
      </c>
      <c r="B35" s="21">
        <f t="shared" si="4"/>
        <v>34</v>
      </c>
      <c r="C35" s="15">
        <f t="shared" si="5"/>
        <v>8</v>
      </c>
      <c r="D35" s="15">
        <f t="shared" si="3"/>
        <v>2</v>
      </c>
      <c r="E35" s="48" t="s">
        <v>401</v>
      </c>
      <c r="F35" s="48" t="s">
        <v>412</v>
      </c>
      <c r="G35" s="15" t="s">
        <v>82</v>
      </c>
      <c r="H35" s="15" t="s">
        <v>85</v>
      </c>
      <c r="I35" s="61" t="str">
        <f>M35&amp;"_"&amp;IF(N35&lt;&gt;"R",N35&amp;"_","")&amp;O35&amp;IF(R35&lt;&gt;"", "_", "")&amp;F35&amp;"_"&amp;R35</f>
        <v>I_MV_R_PEH_EXP_TR_L00M</v>
      </c>
      <c r="J35" s="15" cm="1">
        <f t="array" ref="J35">SUMPRODUCT(--(I35=$I$2:$I$625))</f>
        <v>1</v>
      </c>
      <c r="K35" s="14">
        <v>20</v>
      </c>
      <c r="L35" s="15" t="s">
        <v>476</v>
      </c>
      <c r="M35" s="15" t="s">
        <v>10</v>
      </c>
      <c r="N35" s="14" t="s">
        <v>520</v>
      </c>
      <c r="O35" s="15" t="str">
        <f>"R_"&amp;P35&amp;"_EXP"</f>
        <v>R_PEH_EXP</v>
      </c>
      <c r="P35" s="14" t="str">
        <f>VLOOKUP(D35,Nomencalture!$D$4:$H$13,4,0)</f>
        <v>PEH</v>
      </c>
      <c r="Q35" s="14" t="str">
        <f>VLOOKUP(D35,Nomencalture!$D$4:$H$13,5,0)</f>
        <v>Personal Care, Education, Health</v>
      </c>
      <c r="R35" s="16" t="str">
        <f>IF(AND(S35="P",N35="R"),TEXT(T35,"00")&amp;"MB",IF(OR(T35&gt;1,N35="VM"),"L"&amp;TEXT(T35,"00")&amp;"_"&amp;TEXT(U35,"00"),"L"&amp;TEXT(U35,"00")&amp;"M"))</f>
        <v>L00M</v>
      </c>
      <c r="S35" s="16" t="s">
        <v>90</v>
      </c>
      <c r="T35" s="20">
        <v>1</v>
      </c>
      <c r="U35" s="21">
        <v>0</v>
      </c>
      <c r="V35" s="53" t="str">
        <f t="shared" si="1"/>
        <v>ALTER TABLE MDL_ABT_B_PD_TDC_S01 ADD I_MV_R_PEH_EXP_TR_L00M NUMBER;</v>
      </c>
      <c r="W35" s="9" t="str">
        <f>","&amp;H35&amp;"(CASE WHEN TIPO_CNSM_CD='"&amp;P35&amp;"' AND "&amp;X35&amp;" THEN "&amp;G35&amp;" END) AS "&amp;I35</f>
        <v>,AVG(CASE WHEN TIPO_CNSM_CD='PEH' AND B.PERIODOMES=TO_CHAR(ADD_MONTHS(A.REF_DATE,-0),'YYYYMM') THEN VM_R_CNSM_CNSMT END) AS I_MV_R_PEH_EXP_TR_L00M</v>
      </c>
      <c r="X35" s="54" t="str">
        <f t="shared" si="2"/>
        <v>B.PERIODOMES=TO_CHAR(ADD_MONTHS(A.REF_DATE,-0),'YYYYMM')</v>
      </c>
      <c r="Y35" s="54" t="str">
        <f>","&amp;I35&amp;"=B."&amp;I35</f>
        <v>,I_MV_R_PEH_EXP_TR_L00M=B.I_MV_R_PEH_EXP_TR_L00M</v>
      </c>
      <c r="Z35" s="40" t="str">
        <f>",B."&amp;I35</f>
        <v>,B.I_MV_R_PEH_EXP_TR_L00M</v>
      </c>
    </row>
    <row r="36" spans="1:26" x14ac:dyDescent="0.25">
      <c r="A36" s="8" t="s">
        <v>398</v>
      </c>
      <c r="B36" s="21">
        <f t="shared" si="4"/>
        <v>35</v>
      </c>
      <c r="C36" s="15">
        <f t="shared" si="5"/>
        <v>9</v>
      </c>
      <c r="D36" s="15">
        <f t="shared" si="3"/>
        <v>2</v>
      </c>
      <c r="E36" s="48" t="s">
        <v>401</v>
      </c>
      <c r="F36" s="48" t="s">
        <v>412</v>
      </c>
      <c r="G36" s="15" t="s">
        <v>82</v>
      </c>
      <c r="H36" s="15" t="s">
        <v>85</v>
      </c>
      <c r="I36" s="61" t="str">
        <f>M36&amp;"_"&amp;IF(N36&lt;&gt;"R",N36&amp;"_","")&amp;O36&amp;IF(R36&lt;&gt;"", "_", "")&amp;F36&amp;"_"&amp;R36</f>
        <v>I_MV_R_PEH_EXP_TR_L02_01</v>
      </c>
      <c r="J36" s="15" cm="1">
        <f t="array" ref="J36">SUMPRODUCT(--(I36=$I$2:$I$625))</f>
        <v>1</v>
      </c>
      <c r="K36" s="14">
        <v>24</v>
      </c>
      <c r="L36" s="15" t="s">
        <v>476</v>
      </c>
      <c r="M36" s="15" t="s">
        <v>10</v>
      </c>
      <c r="N36" s="14" t="s">
        <v>520</v>
      </c>
      <c r="O36" s="15" t="str">
        <f>"R_"&amp;P36&amp;"_EXP"</f>
        <v>R_PEH_EXP</v>
      </c>
      <c r="P36" s="14" t="str">
        <f>VLOOKUP(D36,Nomencalture!$D$4:$H$13,4,0)</f>
        <v>PEH</v>
      </c>
      <c r="Q36" s="14" t="str">
        <f>VLOOKUP(D36,Nomencalture!$D$4:$H$13,5,0)</f>
        <v>Personal Care, Education, Health</v>
      </c>
      <c r="R36" s="16" t="str">
        <f>IF(AND(S36="P",N36="R"),TEXT(T36,"00")&amp;"MB",IF(OR(T36&gt;1,N36="VM"),"L"&amp;TEXT(T36,"00")&amp;"_"&amp;TEXT(U36,"00"),"L"&amp;TEXT(U36,"00")&amp;"M"))</f>
        <v>L02_01</v>
      </c>
      <c r="S36" s="16" t="s">
        <v>90</v>
      </c>
      <c r="T36" s="16">
        <v>2</v>
      </c>
      <c r="U36" s="22">
        <v>1</v>
      </c>
      <c r="V36" s="53" t="str">
        <f t="shared" si="1"/>
        <v>ALTER TABLE MDL_ABT_B_PD_TDC_S01 ADD I_MV_R_PEH_EXP_TR_L02_01 NUMBER;</v>
      </c>
      <c r="W36" s="9" t="str">
        <f>","&amp;H36&amp;"(CASE WHEN TIPO_CNSM_CD='"&amp;P36&amp;"' AND "&amp;X36&amp;" THEN "&amp;G36&amp;" END) AS "&amp;I36</f>
        <v>,AVG(CASE WHEN TIPO_CNSM_CD='PEH' AND B.PERIODOMES=TO_CHAR(ADD_MONTHS(A.REF_DATE,-1),'YYYYMM') THEN VM_R_CNSM_CNSMT END) AS I_MV_R_PEH_EXP_TR_L02_01</v>
      </c>
      <c r="X36" s="54" t="str">
        <f t="shared" si="2"/>
        <v>B.PERIODOMES=TO_CHAR(ADD_MONTHS(A.REF_DATE,-1),'YYYYMM')</v>
      </c>
      <c r="Y36" s="54" t="str">
        <f>","&amp;I36&amp;"=B."&amp;I36</f>
        <v>,I_MV_R_PEH_EXP_TR_L02_01=B.I_MV_R_PEH_EXP_TR_L02_01</v>
      </c>
      <c r="Z36" s="40" t="str">
        <f>",B."&amp;I36</f>
        <v>,B.I_MV_R_PEH_EXP_TR_L02_01</v>
      </c>
    </row>
    <row r="37" spans="1:26" x14ac:dyDescent="0.25">
      <c r="A37" s="8" t="s">
        <v>398</v>
      </c>
      <c r="B37" s="21">
        <f t="shared" si="4"/>
        <v>36</v>
      </c>
      <c r="C37" s="15">
        <f t="shared" si="5"/>
        <v>10</v>
      </c>
      <c r="D37" s="15">
        <f t="shared" si="3"/>
        <v>2</v>
      </c>
      <c r="E37" s="48" t="s">
        <v>401</v>
      </c>
      <c r="F37" s="48" t="s">
        <v>412</v>
      </c>
      <c r="G37" s="15" t="s">
        <v>82</v>
      </c>
      <c r="H37" s="15" t="s">
        <v>85</v>
      </c>
      <c r="I37" s="61" t="str">
        <f>M37&amp;"_"&amp;IF(N37&lt;&gt;"R",N37&amp;"_","")&amp;O37&amp;IF(R37&lt;&gt;"", "_", "")&amp;F37&amp;"_"&amp;R37</f>
        <v>I_MV_R_PEH_EXP_TR_L03_02</v>
      </c>
      <c r="J37" s="15" cm="1">
        <f t="array" ref="J37">SUMPRODUCT(--(I37=$I$2:$I$625))</f>
        <v>1</v>
      </c>
      <c r="K37" s="14">
        <v>24</v>
      </c>
      <c r="L37" s="15" t="s">
        <v>476</v>
      </c>
      <c r="M37" s="15" t="s">
        <v>10</v>
      </c>
      <c r="N37" s="14" t="s">
        <v>520</v>
      </c>
      <c r="O37" s="15" t="str">
        <f>"R_"&amp;P37&amp;"_EXP"</f>
        <v>R_PEH_EXP</v>
      </c>
      <c r="P37" s="14" t="str">
        <f>VLOOKUP(D37,Nomencalture!$D$4:$H$13,4,0)</f>
        <v>PEH</v>
      </c>
      <c r="Q37" s="14" t="str">
        <f>VLOOKUP(D37,Nomencalture!$D$4:$H$13,5,0)</f>
        <v>Personal Care, Education, Health</v>
      </c>
      <c r="R37" s="16" t="str">
        <f t="shared" ref="R37:R41" si="10">IF(AND(S37="P",N37="R"),TEXT(T37,"00")&amp;"MB",IF(OR(T37&gt;1,N37="VM"),"L"&amp;TEXT(T37,"00")&amp;"_"&amp;TEXT(U37,"00"),"L"&amp;TEXT(U37,"00")&amp;"M"))</f>
        <v>L03_02</v>
      </c>
      <c r="S37" s="16" t="s">
        <v>90</v>
      </c>
      <c r="T37" s="16">
        <v>3</v>
      </c>
      <c r="U37" s="22">
        <v>2</v>
      </c>
      <c r="V37" s="53" t="str">
        <f t="shared" si="1"/>
        <v>ALTER TABLE MDL_ABT_B_PD_TDC_S01 ADD I_MV_R_PEH_EXP_TR_L03_02 NUMBER;</v>
      </c>
      <c r="W37" s="9" t="str">
        <f>","&amp;H37&amp;"(CASE WHEN TIPO_CNSM_CD='"&amp;P37&amp;"' AND "&amp;X37&amp;" THEN "&amp;G37&amp;" END) AS "&amp;I37</f>
        <v>,AVG(CASE WHEN TIPO_CNSM_CD='PEH' AND B.PERIODOMES=TO_CHAR(ADD_MONTHS(A.REF_DATE,-2),'YYYYMM') THEN VM_R_CNSM_CNSMT END) AS I_MV_R_PEH_EXP_TR_L03_02</v>
      </c>
      <c r="X37" s="54" t="str">
        <f t="shared" si="2"/>
        <v>B.PERIODOMES=TO_CHAR(ADD_MONTHS(A.REF_DATE,-2),'YYYYMM')</v>
      </c>
      <c r="Y37" s="54" t="str">
        <f>","&amp;I37&amp;"=B."&amp;I37</f>
        <v>,I_MV_R_PEH_EXP_TR_L03_02=B.I_MV_R_PEH_EXP_TR_L03_02</v>
      </c>
      <c r="Z37" s="40" t="str">
        <f>",B."&amp;I37</f>
        <v>,B.I_MV_R_PEH_EXP_TR_L03_02</v>
      </c>
    </row>
    <row r="38" spans="1:26" x14ac:dyDescent="0.25">
      <c r="A38" s="8" t="s">
        <v>398</v>
      </c>
      <c r="B38" s="21">
        <f t="shared" si="4"/>
        <v>37</v>
      </c>
      <c r="C38" s="15">
        <f t="shared" si="5"/>
        <v>11</v>
      </c>
      <c r="D38" s="15">
        <f t="shared" si="3"/>
        <v>2</v>
      </c>
      <c r="E38" s="48" t="s">
        <v>401</v>
      </c>
      <c r="F38" s="48" t="s">
        <v>412</v>
      </c>
      <c r="G38" s="15" t="s">
        <v>92</v>
      </c>
      <c r="H38" s="15" t="s">
        <v>85</v>
      </c>
      <c r="I38" s="61" t="str">
        <f>M38&amp;"_"&amp;IF(N38&lt;&gt;"R",N38&amp;"_","")&amp;O38&amp;IF(R38&lt;&gt;"", "_", "")&amp;F38&amp;"_"&amp;R38</f>
        <v>I_QV_R_PEH_EXP_TR_L06_03</v>
      </c>
      <c r="J38" s="15" cm="1">
        <f t="array" ref="J38">SUMPRODUCT(--(I38=$I$2:$I$625))</f>
        <v>1</v>
      </c>
      <c r="K38" s="14">
        <v>24</v>
      </c>
      <c r="L38" s="15" t="s">
        <v>476</v>
      </c>
      <c r="M38" s="15" t="s">
        <v>10</v>
      </c>
      <c r="N38" s="14" t="s">
        <v>521</v>
      </c>
      <c r="O38" s="15" t="str">
        <f>"R_"&amp;P38&amp;"_EXP"</f>
        <v>R_PEH_EXP</v>
      </c>
      <c r="P38" s="14" t="str">
        <f>VLOOKUP(D38,Nomencalture!$D$4:$H$13,4,0)</f>
        <v>PEH</v>
      </c>
      <c r="Q38" s="14" t="str">
        <f>VLOOKUP(D38,Nomencalture!$D$4:$H$13,5,0)</f>
        <v>Personal Care, Education, Health</v>
      </c>
      <c r="R38" s="16" t="str">
        <f t="shared" si="10"/>
        <v>L06_03</v>
      </c>
      <c r="S38" s="16" t="s">
        <v>90</v>
      </c>
      <c r="T38" s="16">
        <v>6</v>
      </c>
      <c r="U38" s="22">
        <v>3</v>
      </c>
      <c r="V38" s="53" t="str">
        <f t="shared" si="1"/>
        <v>ALTER TABLE MDL_ABT_B_PD_TDC_S01 ADD I_QV_R_PEH_EXP_TR_L06_03 NUMBER;</v>
      </c>
      <c r="W38" s="9" t="str">
        <f>","&amp;H38&amp;"(CASE WHEN TIPO_CNSM_CD='"&amp;P38&amp;"' AND "&amp;X38&amp;" THEN "&amp;G38&amp;" END) AS "&amp;I38</f>
        <v>,AVG(CASE WHEN TIPO_CNSM_CD='PEH' AND B.PERIODOMES=TO_CHAR(ADD_MONTHS(A.REF_DATE,-3),'YYYYMM') THEN VT_R_CNSM_CNSMT END) AS I_QV_R_PEH_EXP_TR_L06_03</v>
      </c>
      <c r="X38" s="54" t="str">
        <f t="shared" si="2"/>
        <v>B.PERIODOMES=TO_CHAR(ADD_MONTHS(A.REF_DATE,-3),'YYYYMM')</v>
      </c>
      <c r="Y38" s="54" t="str">
        <f>","&amp;I38&amp;"=B."&amp;I38</f>
        <v>,I_QV_R_PEH_EXP_TR_L06_03=B.I_QV_R_PEH_EXP_TR_L06_03</v>
      </c>
      <c r="Z38" s="40" t="str">
        <f>",B."&amp;I38</f>
        <v>,B.I_QV_R_PEH_EXP_TR_L06_03</v>
      </c>
    </row>
    <row r="39" spans="1:26" x14ac:dyDescent="0.25">
      <c r="A39" s="8" t="s">
        <v>398</v>
      </c>
      <c r="B39" s="21">
        <f t="shared" si="4"/>
        <v>38</v>
      </c>
      <c r="C39" s="15">
        <f t="shared" si="5"/>
        <v>12</v>
      </c>
      <c r="D39" s="15">
        <f t="shared" si="3"/>
        <v>2</v>
      </c>
      <c r="E39" s="48" t="s">
        <v>401</v>
      </c>
      <c r="F39" s="48" t="s">
        <v>412</v>
      </c>
      <c r="G39" s="15" t="s">
        <v>92</v>
      </c>
      <c r="H39" s="15" t="s">
        <v>85</v>
      </c>
      <c r="I39" s="61" t="str">
        <f>M39&amp;"_"&amp;IF(N39&lt;&gt;"R",N39&amp;"_","")&amp;O39&amp;IF(R39&lt;&gt;"", "_", "")&amp;F39&amp;"_"&amp;R39</f>
        <v>I_QV_R_PEH_EXP_TR_L09_06</v>
      </c>
      <c r="J39" s="15" cm="1">
        <f t="array" ref="J39">SUMPRODUCT(--(I39=$I$2:$I$625))</f>
        <v>1</v>
      </c>
      <c r="K39" s="14">
        <v>24</v>
      </c>
      <c r="L39" s="15" t="s">
        <v>476</v>
      </c>
      <c r="M39" s="15" t="s">
        <v>10</v>
      </c>
      <c r="N39" s="14" t="s">
        <v>521</v>
      </c>
      <c r="O39" s="15" t="str">
        <f>"R_"&amp;P39&amp;"_EXP"</f>
        <v>R_PEH_EXP</v>
      </c>
      <c r="P39" s="14" t="str">
        <f>VLOOKUP(D39,Nomencalture!$D$4:$H$13,4,0)</f>
        <v>PEH</v>
      </c>
      <c r="Q39" s="14" t="str">
        <f>VLOOKUP(D39,Nomencalture!$D$4:$H$13,5,0)</f>
        <v>Personal Care, Education, Health</v>
      </c>
      <c r="R39" s="16" t="str">
        <f t="shared" si="10"/>
        <v>L09_06</v>
      </c>
      <c r="S39" s="16" t="s">
        <v>90</v>
      </c>
      <c r="T39" s="16">
        <v>9</v>
      </c>
      <c r="U39" s="22">
        <v>6</v>
      </c>
      <c r="V39" s="53" t="str">
        <f t="shared" si="1"/>
        <v>ALTER TABLE MDL_ABT_B_PD_TDC_S01 ADD I_QV_R_PEH_EXP_TR_L09_06 NUMBER;</v>
      </c>
      <c r="W39" s="9" t="str">
        <f>","&amp;H39&amp;"(CASE WHEN TIPO_CNSM_CD='"&amp;P39&amp;"' AND "&amp;X39&amp;" THEN "&amp;G39&amp;" END) AS "&amp;I39</f>
        <v>,AVG(CASE WHEN TIPO_CNSM_CD='PEH' AND B.PERIODOMES=TO_CHAR(ADD_MONTHS(A.REF_DATE,-6),'YYYYMM') THEN VT_R_CNSM_CNSMT END) AS I_QV_R_PEH_EXP_TR_L09_06</v>
      </c>
      <c r="X39" s="54" t="str">
        <f t="shared" si="2"/>
        <v>B.PERIODOMES=TO_CHAR(ADD_MONTHS(A.REF_DATE,-6),'YYYYMM')</v>
      </c>
      <c r="Y39" s="54" t="str">
        <f>","&amp;I39&amp;"=B."&amp;I39</f>
        <v>,I_QV_R_PEH_EXP_TR_L09_06=B.I_QV_R_PEH_EXP_TR_L09_06</v>
      </c>
      <c r="Z39" s="40" t="str">
        <f>",B."&amp;I39</f>
        <v>,B.I_QV_R_PEH_EXP_TR_L09_06</v>
      </c>
    </row>
    <row r="40" spans="1:26" x14ac:dyDescent="0.25">
      <c r="A40" s="8" t="s">
        <v>398</v>
      </c>
      <c r="B40" s="21">
        <f t="shared" si="4"/>
        <v>39</v>
      </c>
      <c r="C40" s="15">
        <f t="shared" si="5"/>
        <v>13</v>
      </c>
      <c r="D40" s="15">
        <f t="shared" si="3"/>
        <v>2</v>
      </c>
      <c r="E40" s="48" t="s">
        <v>401</v>
      </c>
      <c r="F40" s="48" t="s">
        <v>412</v>
      </c>
      <c r="G40" s="15" t="s">
        <v>92</v>
      </c>
      <c r="H40" s="15" t="s">
        <v>85</v>
      </c>
      <c r="I40" s="61" t="str">
        <f>M40&amp;"_"&amp;IF(N40&lt;&gt;"R",N40&amp;"_","")&amp;O40&amp;IF(R40&lt;&gt;"", "_", "")&amp;F40&amp;"_"&amp;R40</f>
        <v>I_QV_R_PEH_EXP_TR_L12_09</v>
      </c>
      <c r="J40" s="15" cm="1">
        <f t="array" ref="J40">SUMPRODUCT(--(I40=$I$2:$I$625))</f>
        <v>1</v>
      </c>
      <c r="K40" s="14">
        <v>24</v>
      </c>
      <c r="L40" s="15" t="s">
        <v>476</v>
      </c>
      <c r="M40" s="15" t="s">
        <v>10</v>
      </c>
      <c r="N40" s="14" t="s">
        <v>521</v>
      </c>
      <c r="O40" s="15" t="str">
        <f>"R_"&amp;P40&amp;"_EXP"</f>
        <v>R_PEH_EXP</v>
      </c>
      <c r="P40" s="14" t="str">
        <f>VLOOKUP(D40,Nomencalture!$D$4:$H$13,4,0)</f>
        <v>PEH</v>
      </c>
      <c r="Q40" s="14" t="str">
        <f>VLOOKUP(D40,Nomencalture!$D$4:$H$13,5,0)</f>
        <v>Personal Care, Education, Health</v>
      </c>
      <c r="R40" s="16" t="str">
        <f t="shared" si="10"/>
        <v>L12_09</v>
      </c>
      <c r="S40" s="16" t="s">
        <v>90</v>
      </c>
      <c r="T40" s="16">
        <v>12</v>
      </c>
      <c r="U40" s="22">
        <v>9</v>
      </c>
      <c r="V40" s="53" t="str">
        <f t="shared" si="1"/>
        <v>ALTER TABLE MDL_ABT_B_PD_TDC_S01 ADD I_QV_R_PEH_EXP_TR_L12_09 NUMBER;</v>
      </c>
      <c r="W40" s="9" t="str">
        <f>","&amp;H40&amp;"(CASE WHEN TIPO_CNSM_CD='"&amp;P40&amp;"' AND "&amp;X40&amp;" THEN "&amp;G40&amp;" END) AS "&amp;I40</f>
        <v>,AVG(CASE WHEN TIPO_CNSM_CD='PEH' AND B.PERIODOMES=TO_CHAR(ADD_MONTHS(A.REF_DATE,-9),'YYYYMM') THEN VT_R_CNSM_CNSMT END) AS I_QV_R_PEH_EXP_TR_L12_09</v>
      </c>
      <c r="X40" s="54" t="str">
        <f t="shared" si="2"/>
        <v>B.PERIODOMES=TO_CHAR(ADD_MONTHS(A.REF_DATE,-9),'YYYYMM')</v>
      </c>
      <c r="Y40" s="54" t="str">
        <f>","&amp;I40&amp;"=B."&amp;I40</f>
        <v>,I_QV_R_PEH_EXP_TR_L12_09=B.I_QV_R_PEH_EXP_TR_L12_09</v>
      </c>
      <c r="Z40" s="40" t="str">
        <f>",B."&amp;I40</f>
        <v>,B.I_QV_R_PEH_EXP_TR_L12_09</v>
      </c>
    </row>
    <row r="41" spans="1:26" x14ac:dyDescent="0.25">
      <c r="A41" s="8" t="s">
        <v>398</v>
      </c>
      <c r="B41" s="21">
        <f t="shared" si="4"/>
        <v>40</v>
      </c>
      <c r="C41" s="15">
        <f t="shared" si="5"/>
        <v>14</v>
      </c>
      <c r="D41" s="15">
        <f t="shared" si="3"/>
        <v>2</v>
      </c>
      <c r="E41" s="48" t="s">
        <v>401</v>
      </c>
      <c r="F41" s="48" t="s">
        <v>412</v>
      </c>
      <c r="G41" s="15" t="s">
        <v>93</v>
      </c>
      <c r="H41" s="15" t="s">
        <v>85</v>
      </c>
      <c r="I41" s="61" t="str">
        <f>M41&amp;"_"&amp;IF(N41&lt;&gt;"R",N41&amp;"_","")&amp;O41&amp;IF(R41&lt;&gt;"", "_", "")&amp;F41&amp;"_"&amp;R41</f>
        <v>I_SV_R_PEH_EXP_TR_L12_06</v>
      </c>
      <c r="J41" s="15" cm="1">
        <f t="array" ref="J41">SUMPRODUCT(--(I41=$I$2:$I$625))</f>
        <v>1</v>
      </c>
      <c r="K41" s="14">
        <v>24</v>
      </c>
      <c r="L41" s="15" t="s">
        <v>476</v>
      </c>
      <c r="M41" s="15" t="s">
        <v>10</v>
      </c>
      <c r="N41" s="14" t="s">
        <v>523</v>
      </c>
      <c r="O41" s="15" t="str">
        <f>"R_"&amp;P41&amp;"_EXP"</f>
        <v>R_PEH_EXP</v>
      </c>
      <c r="P41" s="14" t="str">
        <f>VLOOKUP(D41,Nomencalture!$D$4:$H$13,4,0)</f>
        <v>PEH</v>
      </c>
      <c r="Q41" s="14" t="str">
        <f>VLOOKUP(D41,Nomencalture!$D$4:$H$13,5,0)</f>
        <v>Personal Care, Education, Health</v>
      </c>
      <c r="R41" s="16" t="str">
        <f t="shared" si="10"/>
        <v>L12_06</v>
      </c>
      <c r="S41" s="16" t="s">
        <v>90</v>
      </c>
      <c r="T41" s="16">
        <v>12</v>
      </c>
      <c r="U41" s="22">
        <v>6</v>
      </c>
      <c r="V41" s="53" t="str">
        <f t="shared" si="1"/>
        <v>ALTER TABLE MDL_ABT_B_PD_TDC_S01 ADD I_SV_R_PEH_EXP_TR_L12_06 NUMBER;</v>
      </c>
      <c r="W41" s="9" t="str">
        <f>","&amp;H41&amp;"(CASE WHEN TIPO_CNSM_CD='"&amp;P41&amp;"' AND "&amp;X41&amp;" THEN "&amp;G41&amp;" END) AS "&amp;I41</f>
        <v>,AVG(CASE WHEN TIPO_CNSM_CD='PEH' AND B.PERIODOMES=TO_CHAR(ADD_MONTHS(A.REF_DATE,-6),'YYYYMM') THEN VS_R_CNSM_CNSMT END) AS I_SV_R_PEH_EXP_TR_L12_06</v>
      </c>
      <c r="X41" s="54" t="str">
        <f t="shared" si="2"/>
        <v>B.PERIODOMES=TO_CHAR(ADD_MONTHS(A.REF_DATE,-6),'YYYYMM')</v>
      </c>
      <c r="Y41" s="54" t="str">
        <f>","&amp;I41&amp;"=B."&amp;I41</f>
        <v>,I_SV_R_PEH_EXP_TR_L12_06=B.I_SV_R_PEH_EXP_TR_L12_06</v>
      </c>
      <c r="Z41" s="40" t="str">
        <f>",B."&amp;I41</f>
        <v>,B.I_SV_R_PEH_EXP_TR_L12_06</v>
      </c>
    </row>
    <row r="42" spans="1:26" x14ac:dyDescent="0.25">
      <c r="A42" s="8" t="s">
        <v>398</v>
      </c>
      <c r="B42" s="21">
        <f t="shared" si="4"/>
        <v>41</v>
      </c>
      <c r="C42" s="15">
        <f t="shared" si="5"/>
        <v>15</v>
      </c>
      <c r="D42" s="15">
        <f t="shared" si="3"/>
        <v>2</v>
      </c>
      <c r="E42" s="48" t="s">
        <v>401</v>
      </c>
      <c r="F42" s="48" t="s">
        <v>412</v>
      </c>
      <c r="G42" s="15" t="s">
        <v>81</v>
      </c>
      <c r="H42" s="15" t="s">
        <v>85</v>
      </c>
      <c r="I42" s="61" t="str">
        <f>M42&amp;"_"&amp;IF(N42&lt;&gt;"R",N42&amp;"_","")&amp;O42&amp;IF(R42&lt;&gt;"", "_", "")&amp;F42&amp;"_"&amp;R42</f>
        <v>I_AV_R_PEH_EXP_TR_L03M</v>
      </c>
      <c r="J42" s="15" cm="1">
        <f t="array" ref="J42">SUMPRODUCT(--(I42=$I$2:$I$625))</f>
        <v>1</v>
      </c>
      <c r="K42" s="14">
        <v>23</v>
      </c>
      <c r="L42" s="15" t="s">
        <v>476</v>
      </c>
      <c r="M42" s="15" t="s">
        <v>10</v>
      </c>
      <c r="N42" s="14" t="s">
        <v>15</v>
      </c>
      <c r="O42" s="15" t="str">
        <f>"R_"&amp;P42&amp;"_EXP"</f>
        <v>R_PEH_EXP</v>
      </c>
      <c r="P42" s="14" t="str">
        <f>VLOOKUP(D42,Nomencalture!$D$4:$H$13,4,0)</f>
        <v>PEH</v>
      </c>
      <c r="Q42" s="14" t="str">
        <f>VLOOKUP(D42,Nomencalture!$D$4:$H$13,5,0)</f>
        <v>Personal Care, Education, Health</v>
      </c>
      <c r="R42" s="16" t="str">
        <f>IF(AND(S42="P",N42="R"),TEXT(T42,"00")&amp;"MB",IF(OR(T42&gt;1,N42="VM"),"L"&amp;TEXT(T42,"00")&amp;"_"&amp;TEXT(U42,"00"),"L"&amp;TEXT(U42,"00")&amp;"M"))</f>
        <v>L03M</v>
      </c>
      <c r="S42" s="16" t="s">
        <v>54</v>
      </c>
      <c r="T42" s="20">
        <v>1</v>
      </c>
      <c r="U42" s="21">
        <v>3</v>
      </c>
      <c r="V42" s="53" t="str">
        <f t="shared" si="1"/>
        <v>ALTER TABLE MDL_ABT_B_PD_TDC_S01 ADD I_AV_R_PEH_EXP_TR_L03M NUMBER;</v>
      </c>
      <c r="W42" s="9" t="str">
        <f>","&amp;H42&amp;"(CASE WHEN TIPO_CNSM_CD='"&amp;P42&amp;"' AND "&amp;X42&amp;" THEN "&amp;G42&amp;" END) AS "&amp;I42</f>
        <v>,AVG(CASE WHEN TIPO_CNSM_CD='PEH' AND B.PERIODOMES BETWEEN TO_CHAR(ADD_MONTHS(A.REF_DATE,-3),'YYYYMM') AND TO_CHAR(ADD_MONTHS(A.REF_DATE,-1),'YYYYMM') THEN R_CNSM_CNSMT END) AS I_AV_R_PEH_EXP_TR_L03M</v>
      </c>
      <c r="X42" s="54" t="str">
        <f t="shared" si="2"/>
        <v>B.PERIODOMES BETWEEN TO_CHAR(ADD_MONTHS(A.REF_DATE,-3),'YYYYMM') AND TO_CHAR(ADD_MONTHS(A.REF_DATE,-1),'YYYYMM')</v>
      </c>
      <c r="Y42" s="54" t="str">
        <f>","&amp;I42&amp;"=B."&amp;I42</f>
        <v>,I_AV_R_PEH_EXP_TR_L03M=B.I_AV_R_PEH_EXP_TR_L03M</v>
      </c>
      <c r="Z42" s="40" t="str">
        <f>",B."&amp;I42</f>
        <v>,B.I_AV_R_PEH_EXP_TR_L03M</v>
      </c>
    </row>
    <row r="43" spans="1:26" x14ac:dyDescent="0.25">
      <c r="A43" s="8" t="s">
        <v>398</v>
      </c>
      <c r="B43" s="21">
        <f t="shared" si="4"/>
        <v>42</v>
      </c>
      <c r="C43" s="15">
        <f t="shared" si="5"/>
        <v>16</v>
      </c>
      <c r="D43" s="15">
        <f t="shared" si="3"/>
        <v>2</v>
      </c>
      <c r="E43" s="48" t="s">
        <v>401</v>
      </c>
      <c r="F43" s="48" t="s">
        <v>412</v>
      </c>
      <c r="G43" s="15" t="s">
        <v>81</v>
      </c>
      <c r="H43" s="15" t="s">
        <v>85</v>
      </c>
      <c r="I43" s="61" t="str">
        <f>M43&amp;"_"&amp;IF(N43&lt;&gt;"R",N43&amp;"_","")&amp;O43&amp;IF(R43&lt;&gt;"", "_", "")&amp;F43&amp;"_"&amp;R43</f>
        <v>I_AV_R_PEH_EXP_TR_L06M</v>
      </c>
      <c r="J43" s="15" cm="1">
        <f t="array" ref="J43">SUMPRODUCT(--(I43=$I$2:$I$625))</f>
        <v>1</v>
      </c>
      <c r="K43" s="14">
        <v>23</v>
      </c>
      <c r="L43" s="15" t="s">
        <v>476</v>
      </c>
      <c r="M43" s="15" t="s">
        <v>10</v>
      </c>
      <c r="N43" s="14" t="s">
        <v>15</v>
      </c>
      <c r="O43" s="15" t="str">
        <f>"R_"&amp;P43&amp;"_EXP"</f>
        <v>R_PEH_EXP</v>
      </c>
      <c r="P43" s="14" t="str">
        <f>VLOOKUP(D43,Nomencalture!$D$4:$H$13,4,0)</f>
        <v>PEH</v>
      </c>
      <c r="Q43" s="14" t="str">
        <f>VLOOKUP(D43,Nomencalture!$D$4:$H$13,5,0)</f>
        <v>Personal Care, Education, Health</v>
      </c>
      <c r="R43" s="16" t="str">
        <f>IF(AND(S43="P",N43="R"),TEXT(T43,"00")&amp;"MB",IF(OR(T43&gt;1,N43="VM"),"L"&amp;TEXT(T43,"00")&amp;"_"&amp;TEXT(U43,"00"),"L"&amp;TEXT(U43,"00")&amp;"M"))</f>
        <v>L06M</v>
      </c>
      <c r="S43" s="16" t="s">
        <v>54</v>
      </c>
      <c r="T43" s="20">
        <v>1</v>
      </c>
      <c r="U43" s="21">
        <v>6</v>
      </c>
      <c r="V43" s="53" t="str">
        <f t="shared" si="1"/>
        <v>ALTER TABLE MDL_ABT_B_PD_TDC_S01 ADD I_AV_R_PEH_EXP_TR_L06M NUMBER;</v>
      </c>
      <c r="W43" s="9" t="str">
        <f>","&amp;H43&amp;"(CASE WHEN TIPO_CNSM_CD='"&amp;P43&amp;"' AND "&amp;X43&amp;" THEN "&amp;G43&amp;" END) AS "&amp;I43</f>
        <v>,AVG(CASE WHEN TIPO_CNSM_CD='PEH' AND B.PERIODOMES BETWEEN TO_CHAR(ADD_MONTHS(A.REF_DATE,-6),'YYYYMM') AND TO_CHAR(ADD_MONTHS(A.REF_DATE,-1),'YYYYMM') THEN R_CNSM_CNSMT END) AS I_AV_R_PEH_EXP_TR_L06M</v>
      </c>
      <c r="X43" s="54" t="str">
        <f t="shared" si="2"/>
        <v>B.PERIODOMES BETWEEN TO_CHAR(ADD_MONTHS(A.REF_DATE,-6),'YYYYMM') AND TO_CHAR(ADD_MONTHS(A.REF_DATE,-1),'YYYYMM')</v>
      </c>
      <c r="Y43" s="54" t="str">
        <f>","&amp;I43&amp;"=B."&amp;I43</f>
        <v>,I_AV_R_PEH_EXP_TR_L06M=B.I_AV_R_PEH_EXP_TR_L06M</v>
      </c>
      <c r="Z43" s="40" t="str">
        <f>",B."&amp;I43</f>
        <v>,B.I_AV_R_PEH_EXP_TR_L06M</v>
      </c>
    </row>
    <row r="44" spans="1:26" x14ac:dyDescent="0.25">
      <c r="A44" s="8" t="s">
        <v>398</v>
      </c>
      <c r="B44" s="21">
        <f t="shared" si="4"/>
        <v>43</v>
      </c>
      <c r="C44" s="15">
        <f t="shared" si="5"/>
        <v>17</v>
      </c>
      <c r="D44" s="15">
        <f t="shared" si="3"/>
        <v>2</v>
      </c>
      <c r="E44" s="48" t="s">
        <v>401</v>
      </c>
      <c r="F44" s="48" t="s">
        <v>412</v>
      </c>
      <c r="G44" s="15" t="s">
        <v>81</v>
      </c>
      <c r="H44" s="15" t="s">
        <v>85</v>
      </c>
      <c r="I44" s="61" t="str">
        <f>M44&amp;"_"&amp;IF(N44&lt;&gt;"R",N44&amp;"_","")&amp;O44&amp;IF(R44&lt;&gt;"", "_", "")&amp;F44&amp;"_"&amp;R44</f>
        <v>I_AV_R_PEH_EXP_TR_L12M</v>
      </c>
      <c r="J44" s="15" cm="1">
        <f t="array" ref="J44">SUMPRODUCT(--(I44=$I$2:$I$625))</f>
        <v>1</v>
      </c>
      <c r="K44" s="14">
        <v>23</v>
      </c>
      <c r="L44" s="15" t="s">
        <v>476</v>
      </c>
      <c r="M44" s="15" t="s">
        <v>10</v>
      </c>
      <c r="N44" s="14" t="s">
        <v>15</v>
      </c>
      <c r="O44" s="15" t="str">
        <f>"R_"&amp;P44&amp;"_EXP"</f>
        <v>R_PEH_EXP</v>
      </c>
      <c r="P44" s="14" t="str">
        <f>VLOOKUP(D44,Nomencalture!$D$4:$H$13,4,0)</f>
        <v>PEH</v>
      </c>
      <c r="Q44" s="14" t="str">
        <f>VLOOKUP(D44,Nomencalture!$D$4:$H$13,5,0)</f>
        <v>Personal Care, Education, Health</v>
      </c>
      <c r="R44" s="16" t="str">
        <f t="shared" ref="R44:R53" si="11">IF(AND(S44="P",N44="R"),TEXT(T44,"00")&amp;"MB",IF(OR(T44&gt;1,N44="VM"),"L"&amp;TEXT(T44,"00")&amp;"_"&amp;TEXT(U44,"00"),"L"&amp;TEXT(U44,"00")&amp;"M"))</f>
        <v>L12M</v>
      </c>
      <c r="S44" s="16" t="s">
        <v>54</v>
      </c>
      <c r="T44" s="20">
        <v>1</v>
      </c>
      <c r="U44" s="21">
        <v>12</v>
      </c>
      <c r="V44" s="53" t="str">
        <f t="shared" si="1"/>
        <v>ALTER TABLE MDL_ABT_B_PD_TDC_S01 ADD I_AV_R_PEH_EXP_TR_L12M NUMBER;</v>
      </c>
      <c r="W44" s="9" t="str">
        <f>","&amp;H44&amp;"(CASE WHEN TIPO_CNSM_CD='"&amp;P44&amp;"' AND "&amp;X44&amp;" THEN "&amp;G44&amp;" END) AS "&amp;I44</f>
        <v>,AVG(CASE WHEN TIPO_CNSM_CD='PEH' AND B.PERIODOMES BETWEEN TO_CHAR(ADD_MONTHS(A.REF_DATE,-12),'YYYYMM') AND TO_CHAR(ADD_MONTHS(A.REF_DATE,-1),'YYYYMM') THEN R_CNSM_CNSMT END) AS I_AV_R_PEH_EXP_TR_L12M</v>
      </c>
      <c r="X44" s="54" t="str">
        <f t="shared" si="2"/>
        <v>B.PERIODOMES BETWEEN TO_CHAR(ADD_MONTHS(A.REF_DATE,-12),'YYYYMM') AND TO_CHAR(ADD_MONTHS(A.REF_DATE,-1),'YYYYMM')</v>
      </c>
      <c r="Y44" s="54" t="str">
        <f>","&amp;I44&amp;"=B."&amp;I44</f>
        <v>,I_AV_R_PEH_EXP_TR_L12M=B.I_AV_R_PEH_EXP_TR_L12M</v>
      </c>
      <c r="Z44" s="40" t="str">
        <f>",B."&amp;I44</f>
        <v>,B.I_AV_R_PEH_EXP_TR_L12M</v>
      </c>
    </row>
    <row r="45" spans="1:26" x14ac:dyDescent="0.25">
      <c r="A45" s="8" t="s">
        <v>398</v>
      </c>
      <c r="B45" s="21">
        <f t="shared" si="4"/>
        <v>44</v>
      </c>
      <c r="C45" s="15">
        <f t="shared" si="5"/>
        <v>18</v>
      </c>
      <c r="D45" s="15">
        <f t="shared" si="3"/>
        <v>2</v>
      </c>
      <c r="E45" s="48" t="s">
        <v>401</v>
      </c>
      <c r="F45" s="48" t="s">
        <v>412</v>
      </c>
      <c r="G45" s="15" t="s">
        <v>81</v>
      </c>
      <c r="H45" s="15" t="s">
        <v>85</v>
      </c>
      <c r="I45" s="61" t="str">
        <f>M45&amp;"_"&amp;IF(N45&lt;&gt;"R",N45&amp;"_","")&amp;O45&amp;IF(R45&lt;&gt;"", "_", "")&amp;F45&amp;"_"&amp;R45</f>
        <v>I_AV_R_PEH_EXP_TR_L13_24</v>
      </c>
      <c r="J45" s="15" cm="1">
        <f t="array" ref="J45">SUMPRODUCT(--(I45=$I$2:$I$625))</f>
        <v>1</v>
      </c>
      <c r="K45" s="14">
        <v>25</v>
      </c>
      <c r="L45" s="15" t="s">
        <v>476</v>
      </c>
      <c r="M45" s="15" t="s">
        <v>10</v>
      </c>
      <c r="N45" s="14" t="s">
        <v>15</v>
      </c>
      <c r="O45" s="15" t="str">
        <f>"R_"&amp;P45&amp;"_EXP"</f>
        <v>R_PEH_EXP</v>
      </c>
      <c r="P45" s="14" t="str">
        <f>VLOOKUP(D45,Nomencalture!$D$4:$H$13,4,0)</f>
        <v>PEH</v>
      </c>
      <c r="Q45" s="14" t="str">
        <f>VLOOKUP(D45,Nomencalture!$D$4:$H$13,5,0)</f>
        <v>Personal Care, Education, Health</v>
      </c>
      <c r="R45" s="16" t="str">
        <f t="shared" si="11"/>
        <v>L13_24</v>
      </c>
      <c r="S45" s="16" t="s">
        <v>54</v>
      </c>
      <c r="T45" s="20">
        <v>13</v>
      </c>
      <c r="U45" s="21">
        <v>24</v>
      </c>
      <c r="V45" s="53" t="str">
        <f t="shared" si="1"/>
        <v>ALTER TABLE MDL_ABT_B_PD_TDC_S01 ADD I_AV_R_PEH_EXP_TR_L13_24 NUMBER;</v>
      </c>
      <c r="W45" s="9" t="str">
        <f>","&amp;H45&amp;"(CASE WHEN TIPO_CNSM_CD='"&amp;P45&amp;"' AND "&amp;X45&amp;" THEN "&amp;G45&amp;" END) AS "&amp;I45</f>
        <v>,AVG(CASE WHEN TIPO_CNSM_CD='PEH' AND B.PERIODOMES BETWEEN TO_CHAR(ADD_MONTHS(A.REF_DATE,-24),'YYYYMM') AND TO_CHAR(ADD_MONTHS(A.REF_DATE,-13),'YYYYMM') THEN R_CNSM_CNSMT END) AS I_AV_R_PEH_EXP_TR_L13_24</v>
      </c>
      <c r="X45" s="54" t="str">
        <f t="shared" si="2"/>
        <v>B.PERIODOMES BETWEEN TO_CHAR(ADD_MONTHS(A.REF_DATE,-24),'YYYYMM') AND TO_CHAR(ADD_MONTHS(A.REF_DATE,-13),'YYYYMM')</v>
      </c>
      <c r="Y45" s="54" t="str">
        <f>","&amp;I45&amp;"=B."&amp;I45</f>
        <v>,I_AV_R_PEH_EXP_TR_L13_24=B.I_AV_R_PEH_EXP_TR_L13_24</v>
      </c>
      <c r="Z45" s="40" t="str">
        <f>",B."&amp;I45</f>
        <v>,B.I_AV_R_PEH_EXP_TR_L13_24</v>
      </c>
    </row>
    <row r="46" spans="1:26" x14ac:dyDescent="0.25">
      <c r="A46" s="8" t="s">
        <v>398</v>
      </c>
      <c r="B46" s="21">
        <f t="shared" si="4"/>
        <v>45</v>
      </c>
      <c r="C46" s="15">
        <f t="shared" si="5"/>
        <v>19</v>
      </c>
      <c r="D46" s="15">
        <f t="shared" si="3"/>
        <v>2</v>
      </c>
      <c r="E46" s="48" t="s">
        <v>401</v>
      </c>
      <c r="F46" s="48" t="s">
        <v>412</v>
      </c>
      <c r="G46" s="15" t="s">
        <v>83</v>
      </c>
      <c r="H46" s="15" t="s">
        <v>86</v>
      </c>
      <c r="I46" s="61" t="str">
        <f>M46&amp;"_"&amp;IF(N46&lt;&gt;"R",N46&amp;"_","")&amp;O46&amp;IF(R46&lt;&gt;"", "_", "")&amp;F46&amp;"_"&amp;R46</f>
        <v>I_SIN_R_PEH_EXP_TR_L03M</v>
      </c>
      <c r="J46" s="15" cm="1">
        <f t="array" ref="J46">SUMPRODUCT(--(I46=$I$2:$I$625))</f>
        <v>1</v>
      </c>
      <c r="K46" s="14">
        <v>24</v>
      </c>
      <c r="L46" s="15" t="s">
        <v>476</v>
      </c>
      <c r="M46" s="15" t="s">
        <v>10</v>
      </c>
      <c r="N46" s="14" t="s">
        <v>16</v>
      </c>
      <c r="O46" s="15" t="str">
        <f>"R_"&amp;P46&amp;"_EXP"</f>
        <v>R_PEH_EXP</v>
      </c>
      <c r="P46" s="14" t="str">
        <f>VLOOKUP(D46,Nomencalture!$D$4:$H$13,4,0)</f>
        <v>PEH</v>
      </c>
      <c r="Q46" s="14" t="str">
        <f>VLOOKUP(D46,Nomencalture!$D$4:$H$13,5,0)</f>
        <v>Personal Care, Education, Health</v>
      </c>
      <c r="R46" s="16" t="str">
        <f t="shared" si="11"/>
        <v>L03M</v>
      </c>
      <c r="S46" s="16" t="s">
        <v>54</v>
      </c>
      <c r="T46" s="20">
        <v>1</v>
      </c>
      <c r="U46" s="21">
        <v>3</v>
      </c>
      <c r="V46" s="53" t="str">
        <f t="shared" si="1"/>
        <v>ALTER TABLE MDL_ABT_B_PD_TDC_S01 ADD I_SIN_R_PEH_EXP_TR_L03M NUMBER;</v>
      </c>
      <c r="W46" s="9" t="str">
        <f>","&amp;H46&amp;"(CASE WHEN TIPO_CNSM_CD='"&amp;P46&amp;"' AND "&amp;X46&amp;" THEN "&amp;G46&amp;" END) AS "&amp;I46</f>
        <v>,SUM(CASE WHEN TIPO_CNSM_CD='PEH' AND B.PERIODOMES BETWEEN TO_CHAR(ADD_MONTHS(A.REF_DATE,-3),'YYYYMM') AND TO_CHAR(ADD_MONTHS(A.REF_DATE,-1),'YYYYMM') THEN IN_R_CNSM_CNSMT END) AS I_SIN_R_PEH_EXP_TR_L03M</v>
      </c>
      <c r="X46" s="54" t="str">
        <f t="shared" si="2"/>
        <v>B.PERIODOMES BETWEEN TO_CHAR(ADD_MONTHS(A.REF_DATE,-3),'YYYYMM') AND TO_CHAR(ADD_MONTHS(A.REF_DATE,-1),'YYYYMM')</v>
      </c>
      <c r="Y46" s="54" t="str">
        <f>","&amp;I46&amp;"=B."&amp;I46</f>
        <v>,I_SIN_R_PEH_EXP_TR_L03M=B.I_SIN_R_PEH_EXP_TR_L03M</v>
      </c>
      <c r="Z46" s="40" t="str">
        <f>",B."&amp;I46</f>
        <v>,B.I_SIN_R_PEH_EXP_TR_L03M</v>
      </c>
    </row>
    <row r="47" spans="1:26" x14ac:dyDescent="0.25">
      <c r="A47" s="8" t="s">
        <v>398</v>
      </c>
      <c r="B47" s="21">
        <f t="shared" si="4"/>
        <v>46</v>
      </c>
      <c r="C47" s="15">
        <f t="shared" si="5"/>
        <v>20</v>
      </c>
      <c r="D47" s="15">
        <f t="shared" si="3"/>
        <v>2</v>
      </c>
      <c r="E47" s="48" t="s">
        <v>401</v>
      </c>
      <c r="F47" s="48" t="s">
        <v>412</v>
      </c>
      <c r="G47" s="15" t="s">
        <v>83</v>
      </c>
      <c r="H47" s="15" t="s">
        <v>86</v>
      </c>
      <c r="I47" s="61" t="str">
        <f>M47&amp;"_"&amp;IF(N47&lt;&gt;"R",N47&amp;"_","")&amp;O47&amp;IF(R47&lt;&gt;"", "_", "")&amp;F47&amp;"_"&amp;R47</f>
        <v>I_SIN_R_PEH_EXP_TR_L06M</v>
      </c>
      <c r="J47" s="15" cm="1">
        <f t="array" ref="J47">SUMPRODUCT(--(I47=$I$2:$I$625))</f>
        <v>1</v>
      </c>
      <c r="K47" s="14">
        <v>24</v>
      </c>
      <c r="L47" s="15" t="s">
        <v>476</v>
      </c>
      <c r="M47" s="15" t="s">
        <v>10</v>
      </c>
      <c r="N47" s="14" t="s">
        <v>16</v>
      </c>
      <c r="O47" s="15" t="str">
        <f>"R_"&amp;P47&amp;"_EXP"</f>
        <v>R_PEH_EXP</v>
      </c>
      <c r="P47" s="14" t="str">
        <f>VLOOKUP(D47,Nomencalture!$D$4:$H$13,4,0)</f>
        <v>PEH</v>
      </c>
      <c r="Q47" s="14" t="str">
        <f>VLOOKUP(D47,Nomencalture!$D$4:$H$13,5,0)</f>
        <v>Personal Care, Education, Health</v>
      </c>
      <c r="R47" s="16" t="str">
        <f t="shared" si="11"/>
        <v>L06M</v>
      </c>
      <c r="S47" s="16" t="s">
        <v>54</v>
      </c>
      <c r="T47" s="20">
        <v>1</v>
      </c>
      <c r="U47" s="21">
        <v>6</v>
      </c>
      <c r="V47" s="53" t="str">
        <f t="shared" si="1"/>
        <v>ALTER TABLE MDL_ABT_B_PD_TDC_S01 ADD I_SIN_R_PEH_EXP_TR_L06M NUMBER;</v>
      </c>
      <c r="W47" s="9" t="str">
        <f>","&amp;H47&amp;"(CASE WHEN TIPO_CNSM_CD='"&amp;P47&amp;"' AND "&amp;X47&amp;" THEN "&amp;G47&amp;" END) AS "&amp;I47</f>
        <v>,SUM(CASE WHEN TIPO_CNSM_CD='PEH' AND B.PERIODOMES BETWEEN TO_CHAR(ADD_MONTHS(A.REF_DATE,-6),'YYYYMM') AND TO_CHAR(ADD_MONTHS(A.REF_DATE,-1),'YYYYMM') THEN IN_R_CNSM_CNSMT END) AS I_SIN_R_PEH_EXP_TR_L06M</v>
      </c>
      <c r="X47" s="54" t="str">
        <f t="shared" si="2"/>
        <v>B.PERIODOMES BETWEEN TO_CHAR(ADD_MONTHS(A.REF_DATE,-6),'YYYYMM') AND TO_CHAR(ADD_MONTHS(A.REF_DATE,-1),'YYYYMM')</v>
      </c>
      <c r="Y47" s="54" t="str">
        <f>","&amp;I47&amp;"=B."&amp;I47</f>
        <v>,I_SIN_R_PEH_EXP_TR_L06M=B.I_SIN_R_PEH_EXP_TR_L06M</v>
      </c>
      <c r="Z47" s="40" t="str">
        <f>",B."&amp;I47</f>
        <v>,B.I_SIN_R_PEH_EXP_TR_L06M</v>
      </c>
    </row>
    <row r="48" spans="1:26" x14ac:dyDescent="0.25">
      <c r="A48" s="8" t="s">
        <v>398</v>
      </c>
      <c r="B48" s="21">
        <f t="shared" si="4"/>
        <v>47</v>
      </c>
      <c r="C48" s="15">
        <f t="shared" si="5"/>
        <v>21</v>
      </c>
      <c r="D48" s="15">
        <f t="shared" si="3"/>
        <v>2</v>
      </c>
      <c r="E48" s="48" t="s">
        <v>401</v>
      </c>
      <c r="F48" s="48" t="s">
        <v>412</v>
      </c>
      <c r="G48" s="15" t="s">
        <v>83</v>
      </c>
      <c r="H48" s="15" t="s">
        <v>86</v>
      </c>
      <c r="I48" s="61" t="str">
        <f>M48&amp;"_"&amp;IF(N48&lt;&gt;"R",N48&amp;"_","")&amp;O48&amp;IF(R48&lt;&gt;"", "_", "")&amp;F48&amp;"_"&amp;R48</f>
        <v>I_SIN_R_PEH_EXP_TR_L12M</v>
      </c>
      <c r="J48" s="15" cm="1">
        <f t="array" ref="J48">SUMPRODUCT(--(I48=$I$2:$I$625))</f>
        <v>1</v>
      </c>
      <c r="K48" s="14">
        <v>24</v>
      </c>
      <c r="L48" s="15" t="s">
        <v>476</v>
      </c>
      <c r="M48" s="15" t="s">
        <v>10</v>
      </c>
      <c r="N48" s="14" t="s">
        <v>16</v>
      </c>
      <c r="O48" s="15" t="str">
        <f>"R_"&amp;P48&amp;"_EXP"</f>
        <v>R_PEH_EXP</v>
      </c>
      <c r="P48" s="14" t="str">
        <f>VLOOKUP(D48,Nomencalture!$D$4:$H$13,4,0)</f>
        <v>PEH</v>
      </c>
      <c r="Q48" s="14" t="str">
        <f>VLOOKUP(D48,Nomencalture!$D$4:$H$13,5,0)</f>
        <v>Personal Care, Education, Health</v>
      </c>
      <c r="R48" s="16" t="str">
        <f t="shared" si="11"/>
        <v>L12M</v>
      </c>
      <c r="S48" s="16" t="s">
        <v>54</v>
      </c>
      <c r="T48" s="20">
        <v>1</v>
      </c>
      <c r="U48" s="21">
        <v>12</v>
      </c>
      <c r="V48" s="53" t="str">
        <f t="shared" si="1"/>
        <v>ALTER TABLE MDL_ABT_B_PD_TDC_S01 ADD I_SIN_R_PEH_EXP_TR_L12M NUMBER;</v>
      </c>
      <c r="W48" s="9" t="str">
        <f>","&amp;H48&amp;"(CASE WHEN TIPO_CNSM_CD='"&amp;P48&amp;"' AND "&amp;X48&amp;" THEN "&amp;G48&amp;" END) AS "&amp;I48</f>
        <v>,SUM(CASE WHEN TIPO_CNSM_CD='PEH' AND B.PERIODOMES BETWEEN TO_CHAR(ADD_MONTHS(A.REF_DATE,-12),'YYYYMM') AND TO_CHAR(ADD_MONTHS(A.REF_DATE,-1),'YYYYMM') THEN IN_R_CNSM_CNSMT END) AS I_SIN_R_PEH_EXP_TR_L12M</v>
      </c>
      <c r="X48" s="54" t="str">
        <f t="shared" si="2"/>
        <v>B.PERIODOMES BETWEEN TO_CHAR(ADD_MONTHS(A.REF_DATE,-12),'YYYYMM') AND TO_CHAR(ADD_MONTHS(A.REF_DATE,-1),'YYYYMM')</v>
      </c>
      <c r="Y48" s="54" t="str">
        <f>","&amp;I48&amp;"=B."&amp;I48</f>
        <v>,I_SIN_R_PEH_EXP_TR_L12M=B.I_SIN_R_PEH_EXP_TR_L12M</v>
      </c>
      <c r="Z48" s="40" t="str">
        <f>",B."&amp;I48</f>
        <v>,B.I_SIN_R_PEH_EXP_TR_L12M</v>
      </c>
    </row>
    <row r="49" spans="1:26" x14ac:dyDescent="0.25">
      <c r="A49" s="8" t="s">
        <v>398</v>
      </c>
      <c r="B49" s="21">
        <f t="shared" si="4"/>
        <v>48</v>
      </c>
      <c r="C49" s="15">
        <f t="shared" si="5"/>
        <v>22</v>
      </c>
      <c r="D49" s="15">
        <f t="shared" si="3"/>
        <v>2</v>
      </c>
      <c r="E49" s="48" t="s">
        <v>401</v>
      </c>
      <c r="F49" s="48" t="s">
        <v>412</v>
      </c>
      <c r="G49" s="15" t="s">
        <v>84</v>
      </c>
      <c r="H49" s="15" t="s">
        <v>86</v>
      </c>
      <c r="I49" s="61" t="str">
        <f>M49&amp;"_"&amp;IF(N49&lt;&gt;"R",N49&amp;"_","")&amp;O49&amp;IF(R49&lt;&gt;"", "_", "")&amp;F49&amp;"_"&amp;R49</f>
        <v>I_SIN_R_PEH_EXP_TR_L13_24</v>
      </c>
      <c r="J49" s="15" cm="1">
        <f t="array" ref="J49">SUMPRODUCT(--(I49=$I$2:$I$625))</f>
        <v>1</v>
      </c>
      <c r="K49" s="14">
        <v>26</v>
      </c>
      <c r="L49" s="15" t="s">
        <v>476</v>
      </c>
      <c r="M49" s="15" t="s">
        <v>10</v>
      </c>
      <c r="N49" s="14" t="s">
        <v>16</v>
      </c>
      <c r="O49" s="15" t="str">
        <f>"R_"&amp;P49&amp;"_EXP"</f>
        <v>R_PEH_EXP</v>
      </c>
      <c r="P49" s="14" t="str">
        <f>VLOOKUP(D49,Nomencalture!$D$4:$H$13,4,0)</f>
        <v>PEH</v>
      </c>
      <c r="Q49" s="14" t="str">
        <f>VLOOKUP(D49,Nomencalture!$D$4:$H$13,5,0)</f>
        <v>Personal Care, Education, Health</v>
      </c>
      <c r="R49" s="16" t="str">
        <f t="shared" si="11"/>
        <v>L13_24</v>
      </c>
      <c r="S49" s="16" t="s">
        <v>54</v>
      </c>
      <c r="T49" s="20">
        <v>13</v>
      </c>
      <c r="U49" s="21">
        <v>24</v>
      </c>
      <c r="V49" s="53" t="str">
        <f t="shared" si="1"/>
        <v>ALTER TABLE MDL_ABT_B_PD_TDC_S01 ADD I_SIN_R_PEH_EXP_TR_L13_24 NUMBER;</v>
      </c>
      <c r="W49" s="9" t="str">
        <f>","&amp;H49&amp;"(CASE WHEN TIPO_CNSM_CD='"&amp;P49&amp;"' AND "&amp;X49&amp;" THEN "&amp;G49&amp;" END) AS "&amp;I49</f>
        <v>,SUM(CASE WHEN TIPO_CNSM_CD='PEH' AND B.PERIODOMES BETWEEN TO_CHAR(ADD_MONTHS(A.REF_DATE,-24),'YYYYMM') AND TO_CHAR(ADD_MONTHS(A.REF_DATE,-13),'YYYYMM') THEN DC_R_CNSM_CNSMT END) AS I_SIN_R_PEH_EXP_TR_L13_24</v>
      </c>
      <c r="X49" s="54" t="str">
        <f t="shared" si="2"/>
        <v>B.PERIODOMES BETWEEN TO_CHAR(ADD_MONTHS(A.REF_DATE,-24),'YYYYMM') AND TO_CHAR(ADD_MONTHS(A.REF_DATE,-13),'YYYYMM')</v>
      </c>
      <c r="Y49" s="54" t="str">
        <f>","&amp;I49&amp;"=B."&amp;I49</f>
        <v>,I_SIN_R_PEH_EXP_TR_L13_24=B.I_SIN_R_PEH_EXP_TR_L13_24</v>
      </c>
      <c r="Z49" s="40" t="str">
        <f>",B."&amp;I49</f>
        <v>,B.I_SIN_R_PEH_EXP_TR_L13_24</v>
      </c>
    </row>
    <row r="50" spans="1:26" x14ac:dyDescent="0.25">
      <c r="A50" s="8" t="s">
        <v>398</v>
      </c>
      <c r="B50" s="21">
        <f t="shared" si="4"/>
        <v>49</v>
      </c>
      <c r="C50" s="15">
        <f t="shared" si="5"/>
        <v>23</v>
      </c>
      <c r="D50" s="15">
        <f t="shared" si="3"/>
        <v>2</v>
      </c>
      <c r="E50" s="48" t="s">
        <v>401</v>
      </c>
      <c r="F50" s="48" t="s">
        <v>412</v>
      </c>
      <c r="G50" s="15" t="s">
        <v>84</v>
      </c>
      <c r="H50" s="15" t="s">
        <v>86</v>
      </c>
      <c r="I50" s="61" t="str">
        <f>M50&amp;"_"&amp;IF(N50&lt;&gt;"R",N50&amp;"_","")&amp;O50&amp;IF(R50&lt;&gt;"", "_", "")&amp;F50&amp;"_"&amp;R50</f>
        <v>I_SDC_R_PEH_EXP_TR_L03M</v>
      </c>
      <c r="J50" s="15" cm="1">
        <f t="array" ref="J50">SUMPRODUCT(--(I50=$I$2:$I$625))</f>
        <v>1</v>
      </c>
      <c r="K50" s="14">
        <v>24</v>
      </c>
      <c r="L50" s="15" t="s">
        <v>476</v>
      </c>
      <c r="M50" s="15" t="s">
        <v>10</v>
      </c>
      <c r="N50" s="14" t="s">
        <v>17</v>
      </c>
      <c r="O50" s="15" t="str">
        <f>"R_"&amp;P50&amp;"_EXP"</f>
        <v>R_PEH_EXP</v>
      </c>
      <c r="P50" s="14" t="str">
        <f>VLOOKUP(D50,Nomencalture!$D$4:$H$13,4,0)</f>
        <v>PEH</v>
      </c>
      <c r="Q50" s="14" t="str">
        <f>VLOOKUP(D50,Nomencalture!$D$4:$H$13,5,0)</f>
        <v>Personal Care, Education, Health</v>
      </c>
      <c r="R50" s="16" t="str">
        <f t="shared" si="11"/>
        <v>L03M</v>
      </c>
      <c r="S50" s="16" t="s">
        <v>54</v>
      </c>
      <c r="T50" s="20">
        <v>1</v>
      </c>
      <c r="U50" s="21">
        <v>3</v>
      </c>
      <c r="V50" s="53" t="str">
        <f t="shared" si="1"/>
        <v>ALTER TABLE MDL_ABT_B_PD_TDC_S01 ADD I_SDC_R_PEH_EXP_TR_L03M NUMBER;</v>
      </c>
      <c r="W50" s="9" t="str">
        <f>","&amp;H50&amp;"(CASE WHEN TIPO_CNSM_CD='"&amp;P50&amp;"' AND "&amp;X50&amp;" THEN "&amp;G50&amp;" END) AS "&amp;I50</f>
        <v>,SUM(CASE WHEN TIPO_CNSM_CD='PEH' AND B.PERIODOMES BETWEEN TO_CHAR(ADD_MONTHS(A.REF_DATE,-3),'YYYYMM') AND TO_CHAR(ADD_MONTHS(A.REF_DATE,-1),'YYYYMM') THEN DC_R_CNSM_CNSMT END) AS I_SDC_R_PEH_EXP_TR_L03M</v>
      </c>
      <c r="X50" s="54" t="str">
        <f t="shared" si="2"/>
        <v>B.PERIODOMES BETWEEN TO_CHAR(ADD_MONTHS(A.REF_DATE,-3),'YYYYMM') AND TO_CHAR(ADD_MONTHS(A.REF_DATE,-1),'YYYYMM')</v>
      </c>
      <c r="Y50" s="54" t="str">
        <f>","&amp;I50&amp;"=B."&amp;I50</f>
        <v>,I_SDC_R_PEH_EXP_TR_L03M=B.I_SDC_R_PEH_EXP_TR_L03M</v>
      </c>
      <c r="Z50" s="40" t="str">
        <f>",B."&amp;I50</f>
        <v>,B.I_SDC_R_PEH_EXP_TR_L03M</v>
      </c>
    </row>
    <row r="51" spans="1:26" x14ac:dyDescent="0.25">
      <c r="A51" s="8" t="s">
        <v>398</v>
      </c>
      <c r="B51" s="21">
        <f t="shared" si="4"/>
        <v>50</v>
      </c>
      <c r="C51" s="15">
        <f t="shared" si="5"/>
        <v>24</v>
      </c>
      <c r="D51" s="15">
        <f t="shared" si="3"/>
        <v>2</v>
      </c>
      <c r="E51" s="48" t="s">
        <v>401</v>
      </c>
      <c r="F51" s="48" t="s">
        <v>412</v>
      </c>
      <c r="G51" s="15" t="s">
        <v>84</v>
      </c>
      <c r="H51" s="15" t="s">
        <v>86</v>
      </c>
      <c r="I51" s="61" t="str">
        <f>M51&amp;"_"&amp;IF(N51&lt;&gt;"R",N51&amp;"_","")&amp;O51&amp;IF(R51&lt;&gt;"", "_", "")&amp;F51&amp;"_"&amp;R51</f>
        <v>I_SDC_R_PEH_EXP_TR_L06M</v>
      </c>
      <c r="J51" s="15" cm="1">
        <f t="array" ref="J51">SUMPRODUCT(--(I51=$I$2:$I$625))</f>
        <v>1</v>
      </c>
      <c r="K51" s="14">
        <v>24</v>
      </c>
      <c r="L51" s="15" t="s">
        <v>476</v>
      </c>
      <c r="M51" s="15" t="s">
        <v>10</v>
      </c>
      <c r="N51" s="14" t="s">
        <v>17</v>
      </c>
      <c r="O51" s="15" t="str">
        <f>"R_"&amp;P51&amp;"_EXP"</f>
        <v>R_PEH_EXP</v>
      </c>
      <c r="P51" s="14" t="str">
        <f>VLOOKUP(D51,Nomencalture!$D$4:$H$13,4,0)</f>
        <v>PEH</v>
      </c>
      <c r="Q51" s="14" t="str">
        <f>VLOOKUP(D51,Nomencalture!$D$4:$H$13,5,0)</f>
        <v>Personal Care, Education, Health</v>
      </c>
      <c r="R51" s="16" t="str">
        <f t="shared" si="11"/>
        <v>L06M</v>
      </c>
      <c r="S51" s="16" t="s">
        <v>54</v>
      </c>
      <c r="T51" s="20">
        <v>1</v>
      </c>
      <c r="U51" s="21">
        <v>6</v>
      </c>
      <c r="V51" s="53" t="str">
        <f t="shared" si="1"/>
        <v>ALTER TABLE MDL_ABT_B_PD_TDC_S01 ADD I_SDC_R_PEH_EXP_TR_L06M NUMBER;</v>
      </c>
      <c r="W51" s="9" t="str">
        <f>","&amp;H51&amp;"(CASE WHEN TIPO_CNSM_CD='"&amp;P51&amp;"' AND "&amp;X51&amp;" THEN "&amp;G51&amp;" END) AS "&amp;I51</f>
        <v>,SUM(CASE WHEN TIPO_CNSM_CD='PEH' AND B.PERIODOMES BETWEEN TO_CHAR(ADD_MONTHS(A.REF_DATE,-6),'YYYYMM') AND TO_CHAR(ADD_MONTHS(A.REF_DATE,-1),'YYYYMM') THEN DC_R_CNSM_CNSMT END) AS I_SDC_R_PEH_EXP_TR_L06M</v>
      </c>
      <c r="X51" s="54" t="str">
        <f t="shared" si="2"/>
        <v>B.PERIODOMES BETWEEN TO_CHAR(ADD_MONTHS(A.REF_DATE,-6),'YYYYMM') AND TO_CHAR(ADD_MONTHS(A.REF_DATE,-1),'YYYYMM')</v>
      </c>
      <c r="Y51" s="54" t="str">
        <f>","&amp;I51&amp;"=B."&amp;I51</f>
        <v>,I_SDC_R_PEH_EXP_TR_L06M=B.I_SDC_R_PEH_EXP_TR_L06M</v>
      </c>
      <c r="Z51" s="40" t="str">
        <f>",B."&amp;I51</f>
        <v>,B.I_SDC_R_PEH_EXP_TR_L06M</v>
      </c>
    </row>
    <row r="52" spans="1:26" x14ac:dyDescent="0.25">
      <c r="A52" s="8" t="s">
        <v>398</v>
      </c>
      <c r="B52" s="21">
        <f t="shared" si="4"/>
        <v>51</v>
      </c>
      <c r="C52" s="15">
        <f t="shared" si="5"/>
        <v>25</v>
      </c>
      <c r="D52" s="15">
        <f t="shared" si="3"/>
        <v>2</v>
      </c>
      <c r="E52" s="48" t="s">
        <v>401</v>
      </c>
      <c r="F52" s="48" t="s">
        <v>412</v>
      </c>
      <c r="G52" s="15" t="s">
        <v>84</v>
      </c>
      <c r="H52" s="15" t="s">
        <v>86</v>
      </c>
      <c r="I52" s="61" t="str">
        <f>M52&amp;"_"&amp;IF(N52&lt;&gt;"R",N52&amp;"_","")&amp;O52&amp;IF(R52&lt;&gt;"", "_", "")&amp;F52&amp;"_"&amp;R52</f>
        <v>I_SDC_R_PEH_EXP_TR_L12M</v>
      </c>
      <c r="J52" s="15" cm="1">
        <f t="array" ref="J52">SUMPRODUCT(--(I52=$I$2:$I$625))</f>
        <v>1</v>
      </c>
      <c r="K52" s="14">
        <v>24</v>
      </c>
      <c r="L52" s="15" t="s">
        <v>476</v>
      </c>
      <c r="M52" s="15" t="s">
        <v>10</v>
      </c>
      <c r="N52" s="14" t="s">
        <v>17</v>
      </c>
      <c r="O52" s="15" t="str">
        <f>"R_"&amp;P52&amp;"_EXP"</f>
        <v>R_PEH_EXP</v>
      </c>
      <c r="P52" s="14" t="str">
        <f>VLOOKUP(D52,Nomencalture!$D$4:$H$13,4,0)</f>
        <v>PEH</v>
      </c>
      <c r="Q52" s="14" t="str">
        <f>VLOOKUP(D52,Nomencalture!$D$4:$H$13,5,0)</f>
        <v>Personal Care, Education, Health</v>
      </c>
      <c r="R52" s="16" t="str">
        <f t="shared" si="11"/>
        <v>L12M</v>
      </c>
      <c r="S52" s="16" t="s">
        <v>54</v>
      </c>
      <c r="T52" s="20">
        <v>1</v>
      </c>
      <c r="U52" s="21">
        <v>12</v>
      </c>
      <c r="V52" s="53" t="str">
        <f t="shared" si="1"/>
        <v>ALTER TABLE MDL_ABT_B_PD_TDC_S01 ADD I_SDC_R_PEH_EXP_TR_L12M NUMBER;</v>
      </c>
      <c r="W52" s="9" t="str">
        <f>","&amp;H52&amp;"(CASE WHEN TIPO_CNSM_CD='"&amp;P52&amp;"' AND "&amp;X52&amp;" THEN "&amp;G52&amp;" END) AS "&amp;I52</f>
        <v>,SUM(CASE WHEN TIPO_CNSM_CD='PEH' AND B.PERIODOMES BETWEEN TO_CHAR(ADD_MONTHS(A.REF_DATE,-12),'YYYYMM') AND TO_CHAR(ADD_MONTHS(A.REF_DATE,-1),'YYYYMM') THEN DC_R_CNSM_CNSMT END) AS I_SDC_R_PEH_EXP_TR_L12M</v>
      </c>
      <c r="X52" s="54" t="str">
        <f t="shared" si="2"/>
        <v>B.PERIODOMES BETWEEN TO_CHAR(ADD_MONTHS(A.REF_DATE,-12),'YYYYMM') AND TO_CHAR(ADD_MONTHS(A.REF_DATE,-1),'YYYYMM')</v>
      </c>
      <c r="Y52" s="54" t="str">
        <f>","&amp;I52&amp;"=B."&amp;I52</f>
        <v>,I_SDC_R_PEH_EXP_TR_L12M=B.I_SDC_R_PEH_EXP_TR_L12M</v>
      </c>
      <c r="Z52" s="40" t="str">
        <f>",B."&amp;I52</f>
        <v>,B.I_SDC_R_PEH_EXP_TR_L12M</v>
      </c>
    </row>
    <row r="53" spans="1:26" x14ac:dyDescent="0.25">
      <c r="A53" s="30" t="s">
        <v>398</v>
      </c>
      <c r="B53" s="24">
        <f t="shared" si="4"/>
        <v>52</v>
      </c>
      <c r="C53" s="18">
        <f t="shared" si="5"/>
        <v>26</v>
      </c>
      <c r="D53" s="18">
        <f t="shared" si="3"/>
        <v>2</v>
      </c>
      <c r="E53" s="49" t="s">
        <v>401</v>
      </c>
      <c r="F53" s="49" t="s">
        <v>412</v>
      </c>
      <c r="G53" s="18" t="s">
        <v>84</v>
      </c>
      <c r="H53" s="18" t="s">
        <v>86</v>
      </c>
      <c r="I53" s="62" t="str">
        <f>M53&amp;"_"&amp;IF(N53&lt;&gt;"R",N53&amp;"_","")&amp;O53&amp;IF(R53&lt;&gt;"", "_", "")&amp;F53&amp;"_"&amp;R53</f>
        <v>I_SDC_R_PEH_EXP_TR_L13_24</v>
      </c>
      <c r="J53" s="18" cm="1">
        <f t="array" ref="J53">SUMPRODUCT(--(I53=$I$2:$I$625))</f>
        <v>1</v>
      </c>
      <c r="K53" s="17">
        <v>26</v>
      </c>
      <c r="L53" s="18" t="s">
        <v>476</v>
      </c>
      <c r="M53" s="18" t="s">
        <v>10</v>
      </c>
      <c r="N53" s="17" t="s">
        <v>17</v>
      </c>
      <c r="O53" s="18" t="str">
        <f>"R_"&amp;P53&amp;"_EXP"</f>
        <v>R_PEH_EXP</v>
      </c>
      <c r="P53" s="17" t="str">
        <f>VLOOKUP(D53,Nomencalture!$D$4:$H$13,4,0)</f>
        <v>PEH</v>
      </c>
      <c r="Q53" s="17" t="str">
        <f>VLOOKUP(D53,Nomencalture!$D$4:$H$13,5,0)</f>
        <v>Personal Care, Education, Health</v>
      </c>
      <c r="R53" s="19" t="str">
        <f t="shared" si="11"/>
        <v>L13_24</v>
      </c>
      <c r="S53" s="19" t="s">
        <v>54</v>
      </c>
      <c r="T53" s="23">
        <v>13</v>
      </c>
      <c r="U53" s="24">
        <v>24</v>
      </c>
      <c r="V53" s="55" t="str">
        <f t="shared" si="1"/>
        <v>ALTER TABLE MDL_ABT_B_PD_TDC_S01 ADD I_SDC_R_PEH_EXP_TR_L13_24 NUMBER;</v>
      </c>
      <c r="W53" s="56" t="str">
        <f>","&amp;H53&amp;"(CASE WHEN TIPO_CNSM_CD='"&amp;P53&amp;"' AND "&amp;X53&amp;" THEN "&amp;G53&amp;" END) AS "&amp;I53</f>
        <v>,SUM(CASE WHEN TIPO_CNSM_CD='PEH' AND B.PERIODOMES BETWEEN TO_CHAR(ADD_MONTHS(A.REF_DATE,-24),'YYYYMM') AND TO_CHAR(ADD_MONTHS(A.REF_DATE,-13),'YYYYMM') THEN DC_R_CNSM_CNSMT END) AS I_SDC_R_PEH_EXP_TR_L13_24</v>
      </c>
      <c r="X53" s="57" t="str">
        <f t="shared" si="2"/>
        <v>B.PERIODOMES BETWEEN TO_CHAR(ADD_MONTHS(A.REF_DATE,-24),'YYYYMM') AND TO_CHAR(ADD_MONTHS(A.REF_DATE,-13),'YYYYMM')</v>
      </c>
      <c r="Y53" s="57" t="str">
        <f>","&amp;I53&amp;"=B."&amp;I53</f>
        <v>,I_SDC_R_PEH_EXP_TR_L13_24=B.I_SDC_R_PEH_EXP_TR_L13_24</v>
      </c>
      <c r="Z53" s="41" t="str">
        <f>",B."&amp;I53</f>
        <v>,B.I_SDC_R_PEH_EXP_TR_L13_24</v>
      </c>
    </row>
    <row r="54" spans="1:26" x14ac:dyDescent="0.25">
      <c r="A54" s="8" t="s">
        <v>398</v>
      </c>
      <c r="B54" s="21">
        <f t="shared" ref="B54:B79" si="12">B53+1</f>
        <v>53</v>
      </c>
      <c r="C54" s="15">
        <f t="shared" ref="C54:C79" si="13">IF(MOD(C53+1,27)=0,1,C53+1)</f>
        <v>1</v>
      </c>
      <c r="D54" s="15">
        <f>IF(MOD(B53,26)=0,D53+1,D53)</f>
        <v>3</v>
      </c>
      <c r="E54" s="48" t="s">
        <v>401</v>
      </c>
      <c r="F54" s="48" t="s">
        <v>412</v>
      </c>
      <c r="G54" s="15" t="s">
        <v>81</v>
      </c>
      <c r="H54" s="15" t="s">
        <v>85</v>
      </c>
      <c r="I54" s="61" t="str">
        <f>M54&amp;"_"&amp;IF(N54&lt;&gt;"R",N54&amp;"_","")&amp;O54&amp;IF(R54&lt;&gt;"", "_", "")&amp;F54&amp;"_"&amp;R54</f>
        <v>I_R_EMP_EXP_TR_00MB</v>
      </c>
      <c r="J54" s="15" cm="1">
        <f t="array" ref="J54">SUMPRODUCT(--(I54=$I$2:$I$625))</f>
        <v>1</v>
      </c>
      <c r="K54" s="14">
        <v>20</v>
      </c>
      <c r="L54" s="15" t="s">
        <v>477</v>
      </c>
      <c r="M54" s="15" t="s">
        <v>10</v>
      </c>
      <c r="N54" s="14" t="s">
        <v>11</v>
      </c>
      <c r="O54" s="15" t="str">
        <f>"R_"&amp;P54&amp;"_EXP"</f>
        <v>R_EMP_EXP</v>
      </c>
      <c r="P54" s="14" t="str">
        <f>VLOOKUP(D54,Nomencalture!$D$4:$H$13,4,0)</f>
        <v>EMP</v>
      </c>
      <c r="Q54" s="14" t="str">
        <f>VLOOKUP(D54,Nomencalture!$D$4:$H$13,5,0)</f>
        <v>Equipment, Raw Materials, Profesional Services</v>
      </c>
      <c r="R54" s="16" t="str">
        <f t="shared" ref="R54:R60" si="14">IF(AND(S54="P",N54="R"),TEXT(T54,"00")&amp;"MB",IF(T54&gt;1,"L"&amp;TEXT(T54,"00")&amp;"_"&amp;TEXT(U54,"00"),"L"&amp;TEXT(U54,"00")&amp;"M"))</f>
        <v>00MB</v>
      </c>
      <c r="S54" s="16" t="s">
        <v>90</v>
      </c>
      <c r="T54" s="21">
        <v>0</v>
      </c>
      <c r="U54" s="21">
        <v>0</v>
      </c>
      <c r="V54" s="53" t="str">
        <f t="shared" si="1"/>
        <v>ALTER TABLE MDL_ABT_B_PD_TDC_S01 ADD I_R_EMP_EXP_TR_00MB NUMBER;</v>
      </c>
      <c r="W54" s="9" t="str">
        <f>","&amp;H54&amp;"(CASE WHEN TIPO_CNSM_CD='"&amp;P54&amp;"' AND "&amp;X54&amp;" THEN "&amp;G54&amp;" END) AS "&amp;I54</f>
        <v>,AVG(CASE WHEN TIPO_CNSM_CD='EMP' AND B.PERIODOMES=TO_CHAR(ADD_MONTHS(A.REF_DATE,-0),'YYYYMM') THEN R_CNSM_CNSMT END) AS I_R_EMP_EXP_TR_00MB</v>
      </c>
      <c r="X54" s="54" t="str">
        <f t="shared" si="2"/>
        <v>B.PERIODOMES=TO_CHAR(ADD_MONTHS(A.REF_DATE,-0),'YYYYMM')</v>
      </c>
      <c r="Y54" s="54" t="str">
        <f>","&amp;I54&amp;"=B."&amp;I54</f>
        <v>,I_R_EMP_EXP_TR_00MB=B.I_R_EMP_EXP_TR_00MB</v>
      </c>
      <c r="Z54" s="40" t="str">
        <f>",B."&amp;I54</f>
        <v>,B.I_R_EMP_EXP_TR_00MB</v>
      </c>
    </row>
    <row r="55" spans="1:26" x14ac:dyDescent="0.25">
      <c r="A55" s="8" t="s">
        <v>398</v>
      </c>
      <c r="B55" s="21">
        <f t="shared" si="12"/>
        <v>54</v>
      </c>
      <c r="C55" s="15">
        <f t="shared" si="13"/>
        <v>2</v>
      </c>
      <c r="D55" s="15">
        <f t="shared" ref="D55:D79" si="15">IF(MOD(B54,26)=0,D54+1,D54)</f>
        <v>3</v>
      </c>
      <c r="E55" s="48" t="s">
        <v>401</v>
      </c>
      <c r="F55" s="48" t="s">
        <v>412</v>
      </c>
      <c r="G55" s="15" t="s">
        <v>81</v>
      </c>
      <c r="H55" s="15" t="s">
        <v>85</v>
      </c>
      <c r="I55" s="61" t="str">
        <f>M55&amp;"_"&amp;IF(N55&lt;&gt;"R",N55&amp;"_","")&amp;O55&amp;IF(R55&lt;&gt;"", "_", "")&amp;F55&amp;"_"&amp;R55</f>
        <v>I_R_EMP_EXP_TR_01MB</v>
      </c>
      <c r="J55" s="15" cm="1">
        <f t="array" ref="J55">SUMPRODUCT(--(I55=$I$2:$I$625))</f>
        <v>1</v>
      </c>
      <c r="K55" s="14">
        <v>20</v>
      </c>
      <c r="L55" s="15" t="s">
        <v>477</v>
      </c>
      <c r="M55" s="15" t="s">
        <v>10</v>
      </c>
      <c r="N55" s="14" t="s">
        <v>11</v>
      </c>
      <c r="O55" s="15" t="str">
        <f>"R_"&amp;P55&amp;"_EXP"</f>
        <v>R_EMP_EXP</v>
      </c>
      <c r="P55" s="14" t="str">
        <f>VLOOKUP(D55,Nomencalture!$D$4:$H$13,4,0)</f>
        <v>EMP</v>
      </c>
      <c r="Q55" s="14" t="str">
        <f>VLOOKUP(D55,Nomencalture!$D$4:$H$13,5,0)</f>
        <v>Equipment, Raw Materials, Profesional Services</v>
      </c>
      <c r="R55" s="16" t="str">
        <f t="shared" si="14"/>
        <v>01MB</v>
      </c>
      <c r="S55" s="16" t="s">
        <v>90</v>
      </c>
      <c r="T55" s="21">
        <v>1</v>
      </c>
      <c r="U55" s="21">
        <v>1</v>
      </c>
      <c r="V55" s="53" t="str">
        <f t="shared" si="1"/>
        <v>ALTER TABLE MDL_ABT_B_PD_TDC_S01 ADD I_R_EMP_EXP_TR_01MB NUMBER;</v>
      </c>
      <c r="W55" s="9" t="str">
        <f>","&amp;H55&amp;"(CASE WHEN TIPO_CNSM_CD='"&amp;P55&amp;"' AND "&amp;X55&amp;" THEN "&amp;G55&amp;" END) AS "&amp;I55</f>
        <v>,AVG(CASE WHEN TIPO_CNSM_CD='EMP' AND B.PERIODOMES=TO_CHAR(ADD_MONTHS(A.REF_DATE,-1),'YYYYMM') THEN R_CNSM_CNSMT END) AS I_R_EMP_EXP_TR_01MB</v>
      </c>
      <c r="X55" s="54" t="str">
        <f t="shared" si="2"/>
        <v>B.PERIODOMES=TO_CHAR(ADD_MONTHS(A.REF_DATE,-1),'YYYYMM')</v>
      </c>
      <c r="Y55" s="54" t="str">
        <f>","&amp;I55&amp;"=B."&amp;I55</f>
        <v>,I_R_EMP_EXP_TR_01MB=B.I_R_EMP_EXP_TR_01MB</v>
      </c>
      <c r="Z55" s="40" t="str">
        <f>",B."&amp;I55</f>
        <v>,B.I_R_EMP_EXP_TR_01MB</v>
      </c>
    </row>
    <row r="56" spans="1:26" x14ac:dyDescent="0.25">
      <c r="A56" s="8" t="s">
        <v>398</v>
      </c>
      <c r="B56" s="21">
        <f t="shared" si="12"/>
        <v>55</v>
      </c>
      <c r="C56" s="15">
        <f t="shared" si="13"/>
        <v>3</v>
      </c>
      <c r="D56" s="15">
        <f t="shared" si="15"/>
        <v>3</v>
      </c>
      <c r="E56" s="48" t="s">
        <v>401</v>
      </c>
      <c r="F56" s="48" t="s">
        <v>412</v>
      </c>
      <c r="G56" s="15" t="s">
        <v>81</v>
      </c>
      <c r="H56" s="15" t="s">
        <v>85</v>
      </c>
      <c r="I56" s="61" t="str">
        <f>M56&amp;"_"&amp;IF(N56&lt;&gt;"R",N56&amp;"_","")&amp;O56&amp;IF(R56&lt;&gt;"", "_", "")&amp;F56&amp;"_"&amp;R56</f>
        <v>I_R_EMP_EXP_TR_02MB</v>
      </c>
      <c r="J56" s="15" cm="1">
        <f t="array" ref="J56">SUMPRODUCT(--(I56=$I$2:$I$625))</f>
        <v>1</v>
      </c>
      <c r="K56" s="14">
        <v>20</v>
      </c>
      <c r="L56" s="15" t="s">
        <v>477</v>
      </c>
      <c r="M56" s="15" t="s">
        <v>10</v>
      </c>
      <c r="N56" s="14" t="s">
        <v>11</v>
      </c>
      <c r="O56" s="15" t="str">
        <f>"R_"&amp;P56&amp;"_EXP"</f>
        <v>R_EMP_EXP</v>
      </c>
      <c r="P56" s="14" t="str">
        <f>VLOOKUP(D56,Nomencalture!$D$4:$H$13,4,0)</f>
        <v>EMP</v>
      </c>
      <c r="Q56" s="14" t="str">
        <f>VLOOKUP(D56,Nomencalture!$D$4:$H$13,5,0)</f>
        <v>Equipment, Raw Materials, Profesional Services</v>
      </c>
      <c r="R56" s="16" t="str">
        <f t="shared" si="14"/>
        <v>02MB</v>
      </c>
      <c r="S56" s="16" t="s">
        <v>90</v>
      </c>
      <c r="T56" s="21">
        <v>2</v>
      </c>
      <c r="U56" s="21">
        <v>2</v>
      </c>
      <c r="V56" s="53" t="str">
        <f t="shared" si="1"/>
        <v>ALTER TABLE MDL_ABT_B_PD_TDC_S01 ADD I_R_EMP_EXP_TR_02MB NUMBER;</v>
      </c>
      <c r="W56" s="9" t="str">
        <f>","&amp;H56&amp;"(CASE WHEN TIPO_CNSM_CD='"&amp;P56&amp;"' AND "&amp;X56&amp;" THEN "&amp;G56&amp;" END) AS "&amp;I56</f>
        <v>,AVG(CASE WHEN TIPO_CNSM_CD='EMP' AND B.PERIODOMES=TO_CHAR(ADD_MONTHS(A.REF_DATE,-2),'YYYYMM') THEN R_CNSM_CNSMT END) AS I_R_EMP_EXP_TR_02MB</v>
      </c>
      <c r="X56" s="54" t="str">
        <f t="shared" si="2"/>
        <v>B.PERIODOMES=TO_CHAR(ADD_MONTHS(A.REF_DATE,-2),'YYYYMM')</v>
      </c>
      <c r="Y56" s="54" t="str">
        <f>","&amp;I56&amp;"=B."&amp;I56</f>
        <v>,I_R_EMP_EXP_TR_02MB=B.I_R_EMP_EXP_TR_02MB</v>
      </c>
      <c r="Z56" s="40" t="str">
        <f>",B."&amp;I56</f>
        <v>,B.I_R_EMP_EXP_TR_02MB</v>
      </c>
    </row>
    <row r="57" spans="1:26" x14ac:dyDescent="0.25">
      <c r="A57" s="8" t="s">
        <v>398</v>
      </c>
      <c r="B57" s="21">
        <f t="shared" si="12"/>
        <v>56</v>
      </c>
      <c r="C57" s="15">
        <f t="shared" si="13"/>
        <v>4</v>
      </c>
      <c r="D57" s="15">
        <f t="shared" si="15"/>
        <v>3</v>
      </c>
      <c r="E57" s="48" t="s">
        <v>401</v>
      </c>
      <c r="F57" s="48" t="s">
        <v>412</v>
      </c>
      <c r="G57" s="15" t="s">
        <v>81</v>
      </c>
      <c r="H57" s="15" t="s">
        <v>85</v>
      </c>
      <c r="I57" s="61" t="str">
        <f>M57&amp;"_"&amp;IF(N57&lt;&gt;"R",N57&amp;"_","")&amp;O57&amp;IF(R57&lt;&gt;"", "_", "")&amp;F57&amp;"_"&amp;R57</f>
        <v>I_R_EMP_EXP_TR_03MB</v>
      </c>
      <c r="J57" s="15" cm="1">
        <f t="array" ref="J57">SUMPRODUCT(--(I57=$I$2:$I$625))</f>
        <v>1</v>
      </c>
      <c r="K57" s="14">
        <v>20</v>
      </c>
      <c r="L57" s="15" t="s">
        <v>477</v>
      </c>
      <c r="M57" s="15" t="s">
        <v>10</v>
      </c>
      <c r="N57" s="14" t="s">
        <v>11</v>
      </c>
      <c r="O57" s="15" t="str">
        <f>"R_"&amp;P57&amp;"_EXP"</f>
        <v>R_EMP_EXP</v>
      </c>
      <c r="P57" s="14" t="str">
        <f>VLOOKUP(D57,Nomencalture!$D$4:$H$13,4,0)</f>
        <v>EMP</v>
      </c>
      <c r="Q57" s="14" t="str">
        <f>VLOOKUP(D57,Nomencalture!$D$4:$H$13,5,0)</f>
        <v>Equipment, Raw Materials, Profesional Services</v>
      </c>
      <c r="R57" s="16" t="str">
        <f t="shared" si="14"/>
        <v>03MB</v>
      </c>
      <c r="S57" s="16" t="s">
        <v>90</v>
      </c>
      <c r="T57" s="21">
        <v>3</v>
      </c>
      <c r="U57" s="21">
        <v>3</v>
      </c>
      <c r="V57" s="53" t="str">
        <f t="shared" si="1"/>
        <v>ALTER TABLE MDL_ABT_B_PD_TDC_S01 ADD I_R_EMP_EXP_TR_03MB NUMBER;</v>
      </c>
      <c r="W57" s="9" t="str">
        <f>","&amp;H57&amp;"(CASE WHEN TIPO_CNSM_CD='"&amp;P57&amp;"' AND "&amp;X57&amp;" THEN "&amp;G57&amp;" END) AS "&amp;I57</f>
        <v>,AVG(CASE WHEN TIPO_CNSM_CD='EMP' AND B.PERIODOMES=TO_CHAR(ADD_MONTHS(A.REF_DATE,-3),'YYYYMM') THEN R_CNSM_CNSMT END) AS I_R_EMP_EXP_TR_03MB</v>
      </c>
      <c r="X57" s="54" t="str">
        <f t="shared" si="2"/>
        <v>B.PERIODOMES=TO_CHAR(ADD_MONTHS(A.REF_DATE,-3),'YYYYMM')</v>
      </c>
      <c r="Y57" s="54" t="str">
        <f>","&amp;I57&amp;"=B."&amp;I57</f>
        <v>,I_R_EMP_EXP_TR_03MB=B.I_R_EMP_EXP_TR_03MB</v>
      </c>
      <c r="Z57" s="40" t="str">
        <f>",B."&amp;I57</f>
        <v>,B.I_R_EMP_EXP_TR_03MB</v>
      </c>
    </row>
    <row r="58" spans="1:26" x14ac:dyDescent="0.25">
      <c r="A58" s="8" t="s">
        <v>398</v>
      </c>
      <c r="B58" s="21">
        <f t="shared" si="12"/>
        <v>57</v>
      </c>
      <c r="C58" s="15">
        <f t="shared" si="13"/>
        <v>5</v>
      </c>
      <c r="D58" s="15">
        <f t="shared" si="15"/>
        <v>3</v>
      </c>
      <c r="E58" s="48" t="s">
        <v>401</v>
      </c>
      <c r="F58" s="48" t="s">
        <v>412</v>
      </c>
      <c r="G58" s="15" t="s">
        <v>81</v>
      </c>
      <c r="H58" s="15" t="s">
        <v>85</v>
      </c>
      <c r="I58" s="61" t="str">
        <f>M58&amp;"_"&amp;IF(N58&lt;&gt;"R",N58&amp;"_","")&amp;O58&amp;IF(R58&lt;&gt;"", "_", "")&amp;F58&amp;"_"&amp;R58</f>
        <v>I_R_EMP_EXP_TR_06MB</v>
      </c>
      <c r="J58" s="15" cm="1">
        <f t="array" ref="J58">SUMPRODUCT(--(I58=$I$2:$I$625))</f>
        <v>1</v>
      </c>
      <c r="K58" s="14">
        <v>20</v>
      </c>
      <c r="L58" s="15" t="s">
        <v>477</v>
      </c>
      <c r="M58" s="15" t="s">
        <v>10</v>
      </c>
      <c r="N58" s="14" t="s">
        <v>11</v>
      </c>
      <c r="O58" s="15" t="str">
        <f>"R_"&amp;P58&amp;"_EXP"</f>
        <v>R_EMP_EXP</v>
      </c>
      <c r="P58" s="14" t="str">
        <f>VLOOKUP(D58,Nomencalture!$D$4:$H$13,4,0)</f>
        <v>EMP</v>
      </c>
      <c r="Q58" s="14" t="str">
        <f>VLOOKUP(D58,Nomencalture!$D$4:$H$13,5,0)</f>
        <v>Equipment, Raw Materials, Profesional Services</v>
      </c>
      <c r="R58" s="16" t="str">
        <f t="shared" si="14"/>
        <v>06MB</v>
      </c>
      <c r="S58" s="16" t="s">
        <v>90</v>
      </c>
      <c r="T58" s="21">
        <v>6</v>
      </c>
      <c r="U58" s="21">
        <v>6</v>
      </c>
      <c r="V58" s="53" t="str">
        <f t="shared" si="1"/>
        <v>ALTER TABLE MDL_ABT_B_PD_TDC_S01 ADD I_R_EMP_EXP_TR_06MB NUMBER;</v>
      </c>
      <c r="W58" s="9" t="str">
        <f>","&amp;H58&amp;"(CASE WHEN TIPO_CNSM_CD='"&amp;P58&amp;"' AND "&amp;X58&amp;" THEN "&amp;G58&amp;" END) AS "&amp;I58</f>
        <v>,AVG(CASE WHEN TIPO_CNSM_CD='EMP' AND B.PERIODOMES=TO_CHAR(ADD_MONTHS(A.REF_DATE,-6),'YYYYMM') THEN R_CNSM_CNSMT END) AS I_R_EMP_EXP_TR_06MB</v>
      </c>
      <c r="X58" s="54" t="str">
        <f t="shared" si="2"/>
        <v>B.PERIODOMES=TO_CHAR(ADD_MONTHS(A.REF_DATE,-6),'YYYYMM')</v>
      </c>
      <c r="Y58" s="54" t="str">
        <f>","&amp;I58&amp;"=B."&amp;I58</f>
        <v>,I_R_EMP_EXP_TR_06MB=B.I_R_EMP_EXP_TR_06MB</v>
      </c>
      <c r="Z58" s="40" t="str">
        <f>",B."&amp;I58</f>
        <v>,B.I_R_EMP_EXP_TR_06MB</v>
      </c>
    </row>
    <row r="59" spans="1:26" x14ac:dyDescent="0.25">
      <c r="A59" s="8" t="s">
        <v>398</v>
      </c>
      <c r="B59" s="21">
        <f t="shared" si="12"/>
        <v>58</v>
      </c>
      <c r="C59" s="15">
        <f t="shared" si="13"/>
        <v>6</v>
      </c>
      <c r="D59" s="15">
        <f t="shared" si="15"/>
        <v>3</v>
      </c>
      <c r="E59" s="48" t="s">
        <v>401</v>
      </c>
      <c r="F59" s="48" t="s">
        <v>412</v>
      </c>
      <c r="G59" s="15" t="s">
        <v>81</v>
      </c>
      <c r="H59" s="15" t="s">
        <v>85</v>
      </c>
      <c r="I59" s="61" t="str">
        <f>M59&amp;"_"&amp;IF(N59&lt;&gt;"R",N59&amp;"_","")&amp;O59&amp;IF(R59&lt;&gt;"", "_", "")&amp;F59&amp;"_"&amp;R59</f>
        <v>I_R_EMP_EXP_TR_09MB</v>
      </c>
      <c r="J59" s="15" cm="1">
        <f t="array" ref="J59">SUMPRODUCT(--(I59=$I$2:$I$625))</f>
        <v>1</v>
      </c>
      <c r="K59" s="14">
        <v>20</v>
      </c>
      <c r="L59" s="15" t="s">
        <v>477</v>
      </c>
      <c r="M59" s="15" t="s">
        <v>10</v>
      </c>
      <c r="N59" s="14" t="s">
        <v>11</v>
      </c>
      <c r="O59" s="15" t="str">
        <f>"R_"&amp;P59&amp;"_EXP"</f>
        <v>R_EMP_EXP</v>
      </c>
      <c r="P59" s="14" t="str">
        <f>VLOOKUP(D59,Nomencalture!$D$4:$H$13,4,0)</f>
        <v>EMP</v>
      </c>
      <c r="Q59" s="14" t="str">
        <f>VLOOKUP(D59,Nomencalture!$D$4:$H$13,5,0)</f>
        <v>Equipment, Raw Materials, Profesional Services</v>
      </c>
      <c r="R59" s="16" t="str">
        <f t="shared" si="14"/>
        <v>09MB</v>
      </c>
      <c r="S59" s="16" t="s">
        <v>90</v>
      </c>
      <c r="T59" s="21">
        <v>9</v>
      </c>
      <c r="U59" s="21">
        <v>9</v>
      </c>
      <c r="V59" s="53" t="str">
        <f t="shared" si="1"/>
        <v>ALTER TABLE MDL_ABT_B_PD_TDC_S01 ADD I_R_EMP_EXP_TR_09MB NUMBER;</v>
      </c>
      <c r="W59" s="9" t="str">
        <f>","&amp;H59&amp;"(CASE WHEN TIPO_CNSM_CD='"&amp;P59&amp;"' AND "&amp;X59&amp;" THEN "&amp;G59&amp;" END) AS "&amp;I59</f>
        <v>,AVG(CASE WHEN TIPO_CNSM_CD='EMP' AND B.PERIODOMES=TO_CHAR(ADD_MONTHS(A.REF_DATE,-9),'YYYYMM') THEN R_CNSM_CNSMT END) AS I_R_EMP_EXP_TR_09MB</v>
      </c>
      <c r="X59" s="54" t="str">
        <f t="shared" si="2"/>
        <v>B.PERIODOMES=TO_CHAR(ADD_MONTHS(A.REF_DATE,-9),'YYYYMM')</v>
      </c>
      <c r="Y59" s="54" t="str">
        <f>","&amp;I59&amp;"=B."&amp;I59</f>
        <v>,I_R_EMP_EXP_TR_09MB=B.I_R_EMP_EXP_TR_09MB</v>
      </c>
      <c r="Z59" s="40" t="str">
        <f>",B."&amp;I59</f>
        <v>,B.I_R_EMP_EXP_TR_09MB</v>
      </c>
    </row>
    <row r="60" spans="1:26" x14ac:dyDescent="0.25">
      <c r="A60" s="8" t="s">
        <v>398</v>
      </c>
      <c r="B60" s="21">
        <f t="shared" si="12"/>
        <v>59</v>
      </c>
      <c r="C60" s="15">
        <f t="shared" si="13"/>
        <v>7</v>
      </c>
      <c r="D60" s="15">
        <f t="shared" si="15"/>
        <v>3</v>
      </c>
      <c r="E60" s="48" t="s">
        <v>401</v>
      </c>
      <c r="F60" s="48" t="s">
        <v>412</v>
      </c>
      <c r="G60" s="15" t="s">
        <v>81</v>
      </c>
      <c r="H60" s="15" t="s">
        <v>85</v>
      </c>
      <c r="I60" s="61" t="str">
        <f>M60&amp;"_"&amp;IF(N60&lt;&gt;"R",N60&amp;"_","")&amp;O60&amp;IF(R60&lt;&gt;"", "_", "")&amp;F60&amp;"_"&amp;R60</f>
        <v>I_R_EMP_EXP_TR_12MB</v>
      </c>
      <c r="J60" s="15" cm="1">
        <f t="array" ref="J60">SUMPRODUCT(--(I60=$I$2:$I$625))</f>
        <v>1</v>
      </c>
      <c r="K60" s="14">
        <v>20</v>
      </c>
      <c r="L60" s="15" t="s">
        <v>477</v>
      </c>
      <c r="M60" s="15" t="s">
        <v>10</v>
      </c>
      <c r="N60" s="14" t="s">
        <v>11</v>
      </c>
      <c r="O60" s="15" t="str">
        <f>"R_"&amp;P60&amp;"_EXP"</f>
        <v>R_EMP_EXP</v>
      </c>
      <c r="P60" s="14" t="str">
        <f>VLOOKUP(D60,Nomencalture!$D$4:$H$13,4,0)</f>
        <v>EMP</v>
      </c>
      <c r="Q60" s="14" t="str">
        <f>VLOOKUP(D60,Nomencalture!$D$4:$H$13,5,0)</f>
        <v>Equipment, Raw Materials, Profesional Services</v>
      </c>
      <c r="R60" s="16" t="str">
        <f t="shared" si="14"/>
        <v>12MB</v>
      </c>
      <c r="S60" s="16" t="s">
        <v>90</v>
      </c>
      <c r="T60" s="21">
        <v>12</v>
      </c>
      <c r="U60" s="21">
        <v>12</v>
      </c>
      <c r="V60" s="53" t="str">
        <f t="shared" si="1"/>
        <v>ALTER TABLE MDL_ABT_B_PD_TDC_S01 ADD I_R_EMP_EXP_TR_12MB NUMBER;</v>
      </c>
      <c r="W60" s="9" t="str">
        <f>","&amp;H60&amp;"(CASE WHEN TIPO_CNSM_CD='"&amp;P60&amp;"' AND "&amp;X60&amp;" THEN "&amp;G60&amp;" END) AS "&amp;I60</f>
        <v>,AVG(CASE WHEN TIPO_CNSM_CD='EMP' AND B.PERIODOMES=TO_CHAR(ADD_MONTHS(A.REF_DATE,-12),'YYYYMM') THEN R_CNSM_CNSMT END) AS I_R_EMP_EXP_TR_12MB</v>
      </c>
      <c r="X60" s="54" t="str">
        <f t="shared" si="2"/>
        <v>B.PERIODOMES=TO_CHAR(ADD_MONTHS(A.REF_DATE,-12),'YYYYMM')</v>
      </c>
      <c r="Y60" s="54" t="str">
        <f>","&amp;I60&amp;"=B."&amp;I60</f>
        <v>,I_R_EMP_EXP_TR_12MB=B.I_R_EMP_EXP_TR_12MB</v>
      </c>
      <c r="Z60" s="40" t="str">
        <f>",B."&amp;I60</f>
        <v>,B.I_R_EMP_EXP_TR_12MB</v>
      </c>
    </row>
    <row r="61" spans="1:26" x14ac:dyDescent="0.25">
      <c r="A61" s="8" t="s">
        <v>398</v>
      </c>
      <c r="B61" s="21">
        <f t="shared" si="12"/>
        <v>60</v>
      </c>
      <c r="C61" s="15">
        <f t="shared" si="13"/>
        <v>8</v>
      </c>
      <c r="D61" s="15">
        <f t="shared" si="15"/>
        <v>3</v>
      </c>
      <c r="E61" s="48" t="s">
        <v>401</v>
      </c>
      <c r="F61" s="48" t="s">
        <v>412</v>
      </c>
      <c r="G61" s="15" t="s">
        <v>82</v>
      </c>
      <c r="H61" s="15" t="s">
        <v>85</v>
      </c>
      <c r="I61" s="61" t="str">
        <f>M61&amp;"_"&amp;IF(N61&lt;&gt;"R",N61&amp;"_","")&amp;O61&amp;IF(R61&lt;&gt;"", "_", "")&amp;F61&amp;"_"&amp;R61</f>
        <v>I_MV_R_EMP_EXP_TR_L00M</v>
      </c>
      <c r="J61" s="15" cm="1">
        <f t="array" ref="J61">SUMPRODUCT(--(I61=$I$2:$I$625))</f>
        <v>1</v>
      </c>
      <c r="K61" s="14">
        <v>20</v>
      </c>
      <c r="L61" s="15" t="s">
        <v>477</v>
      </c>
      <c r="M61" s="15" t="s">
        <v>10</v>
      </c>
      <c r="N61" s="14" t="s">
        <v>520</v>
      </c>
      <c r="O61" s="15" t="str">
        <f>"R_"&amp;P61&amp;"_EXP"</f>
        <v>R_EMP_EXP</v>
      </c>
      <c r="P61" s="14" t="str">
        <f>VLOOKUP(D61,Nomencalture!$D$4:$H$13,4,0)</f>
        <v>EMP</v>
      </c>
      <c r="Q61" s="14" t="str">
        <f>VLOOKUP(D61,Nomencalture!$D$4:$H$13,5,0)</f>
        <v>Equipment, Raw Materials, Profesional Services</v>
      </c>
      <c r="R61" s="16" t="str">
        <f>IF(AND(S61="P",N61="R"),TEXT(T61,"00")&amp;"MB",IF(OR(T61&gt;1,N61="VM"),"L"&amp;TEXT(T61,"00")&amp;"_"&amp;TEXT(U61,"00"),"L"&amp;TEXT(U61,"00")&amp;"M"))</f>
        <v>L00M</v>
      </c>
      <c r="S61" s="16" t="s">
        <v>90</v>
      </c>
      <c r="T61" s="20">
        <v>1</v>
      </c>
      <c r="U61" s="21">
        <v>0</v>
      </c>
      <c r="V61" s="53" t="str">
        <f t="shared" si="1"/>
        <v>ALTER TABLE MDL_ABT_B_PD_TDC_S01 ADD I_MV_R_EMP_EXP_TR_L00M NUMBER;</v>
      </c>
      <c r="W61" s="9" t="str">
        <f>","&amp;H61&amp;"(CASE WHEN TIPO_CNSM_CD='"&amp;P61&amp;"' AND "&amp;X61&amp;" THEN "&amp;G61&amp;" END) AS "&amp;I61</f>
        <v>,AVG(CASE WHEN TIPO_CNSM_CD='EMP' AND B.PERIODOMES=TO_CHAR(ADD_MONTHS(A.REF_DATE,-0),'YYYYMM') THEN VM_R_CNSM_CNSMT END) AS I_MV_R_EMP_EXP_TR_L00M</v>
      </c>
      <c r="X61" s="54" t="str">
        <f t="shared" si="2"/>
        <v>B.PERIODOMES=TO_CHAR(ADD_MONTHS(A.REF_DATE,-0),'YYYYMM')</v>
      </c>
      <c r="Y61" s="54" t="str">
        <f>","&amp;I61&amp;"=B."&amp;I61</f>
        <v>,I_MV_R_EMP_EXP_TR_L00M=B.I_MV_R_EMP_EXP_TR_L00M</v>
      </c>
      <c r="Z61" s="40" t="str">
        <f>",B."&amp;I61</f>
        <v>,B.I_MV_R_EMP_EXP_TR_L00M</v>
      </c>
    </row>
    <row r="62" spans="1:26" x14ac:dyDescent="0.25">
      <c r="A62" s="8" t="s">
        <v>398</v>
      </c>
      <c r="B62" s="21">
        <f t="shared" si="12"/>
        <v>61</v>
      </c>
      <c r="C62" s="15">
        <f t="shared" si="13"/>
        <v>9</v>
      </c>
      <c r="D62" s="15">
        <f t="shared" si="15"/>
        <v>3</v>
      </c>
      <c r="E62" s="48" t="s">
        <v>401</v>
      </c>
      <c r="F62" s="48" t="s">
        <v>412</v>
      </c>
      <c r="G62" s="15" t="s">
        <v>82</v>
      </c>
      <c r="H62" s="15" t="s">
        <v>85</v>
      </c>
      <c r="I62" s="61" t="str">
        <f>M62&amp;"_"&amp;IF(N62&lt;&gt;"R",N62&amp;"_","")&amp;O62&amp;IF(R62&lt;&gt;"", "_", "")&amp;F62&amp;"_"&amp;R62</f>
        <v>I_MV_R_EMP_EXP_TR_L02_01</v>
      </c>
      <c r="J62" s="15" cm="1">
        <f t="array" ref="J62">SUMPRODUCT(--(I62=$I$2:$I$625))</f>
        <v>1</v>
      </c>
      <c r="K62" s="14">
        <v>24</v>
      </c>
      <c r="L62" s="15" t="s">
        <v>477</v>
      </c>
      <c r="M62" s="15" t="s">
        <v>10</v>
      </c>
      <c r="N62" s="14" t="s">
        <v>520</v>
      </c>
      <c r="O62" s="15" t="str">
        <f>"R_"&amp;P62&amp;"_EXP"</f>
        <v>R_EMP_EXP</v>
      </c>
      <c r="P62" s="14" t="str">
        <f>VLOOKUP(D62,Nomencalture!$D$4:$H$13,4,0)</f>
        <v>EMP</v>
      </c>
      <c r="Q62" s="14" t="str">
        <f>VLOOKUP(D62,Nomencalture!$D$4:$H$13,5,0)</f>
        <v>Equipment, Raw Materials, Profesional Services</v>
      </c>
      <c r="R62" s="16" t="str">
        <f>IF(AND(S62="P",N62="R"),TEXT(T62,"00")&amp;"MB",IF(OR(T62&gt;1,N62="VM"),"L"&amp;TEXT(T62,"00")&amp;"_"&amp;TEXT(U62,"00"),"L"&amp;TEXT(U62,"00")&amp;"M"))</f>
        <v>L02_01</v>
      </c>
      <c r="S62" s="16" t="s">
        <v>90</v>
      </c>
      <c r="T62" s="16">
        <v>2</v>
      </c>
      <c r="U62" s="22">
        <v>1</v>
      </c>
      <c r="V62" s="53" t="str">
        <f t="shared" si="1"/>
        <v>ALTER TABLE MDL_ABT_B_PD_TDC_S01 ADD I_MV_R_EMP_EXP_TR_L02_01 NUMBER;</v>
      </c>
      <c r="W62" s="9" t="str">
        <f>","&amp;H62&amp;"(CASE WHEN TIPO_CNSM_CD='"&amp;P62&amp;"' AND "&amp;X62&amp;" THEN "&amp;G62&amp;" END) AS "&amp;I62</f>
        <v>,AVG(CASE WHEN TIPO_CNSM_CD='EMP' AND B.PERIODOMES=TO_CHAR(ADD_MONTHS(A.REF_DATE,-1),'YYYYMM') THEN VM_R_CNSM_CNSMT END) AS I_MV_R_EMP_EXP_TR_L02_01</v>
      </c>
      <c r="X62" s="54" t="str">
        <f t="shared" si="2"/>
        <v>B.PERIODOMES=TO_CHAR(ADD_MONTHS(A.REF_DATE,-1),'YYYYMM')</v>
      </c>
      <c r="Y62" s="54" t="str">
        <f>","&amp;I62&amp;"=B."&amp;I62</f>
        <v>,I_MV_R_EMP_EXP_TR_L02_01=B.I_MV_R_EMP_EXP_TR_L02_01</v>
      </c>
      <c r="Z62" s="40" t="str">
        <f>",B."&amp;I62</f>
        <v>,B.I_MV_R_EMP_EXP_TR_L02_01</v>
      </c>
    </row>
    <row r="63" spans="1:26" x14ac:dyDescent="0.25">
      <c r="A63" s="8" t="s">
        <v>398</v>
      </c>
      <c r="B63" s="21">
        <f t="shared" si="12"/>
        <v>62</v>
      </c>
      <c r="C63" s="15">
        <f t="shared" si="13"/>
        <v>10</v>
      </c>
      <c r="D63" s="15">
        <f t="shared" si="15"/>
        <v>3</v>
      </c>
      <c r="E63" s="48" t="s">
        <v>401</v>
      </c>
      <c r="F63" s="48" t="s">
        <v>412</v>
      </c>
      <c r="G63" s="15" t="s">
        <v>82</v>
      </c>
      <c r="H63" s="15" t="s">
        <v>85</v>
      </c>
      <c r="I63" s="61" t="str">
        <f>M63&amp;"_"&amp;IF(N63&lt;&gt;"R",N63&amp;"_","")&amp;O63&amp;IF(R63&lt;&gt;"", "_", "")&amp;F63&amp;"_"&amp;R63</f>
        <v>I_MV_R_EMP_EXP_TR_L03_02</v>
      </c>
      <c r="J63" s="15" cm="1">
        <f t="array" ref="J63">SUMPRODUCT(--(I63=$I$2:$I$625))</f>
        <v>1</v>
      </c>
      <c r="K63" s="14">
        <v>24</v>
      </c>
      <c r="L63" s="15" t="s">
        <v>477</v>
      </c>
      <c r="M63" s="15" t="s">
        <v>10</v>
      </c>
      <c r="N63" s="14" t="s">
        <v>520</v>
      </c>
      <c r="O63" s="15" t="str">
        <f>"R_"&amp;P63&amp;"_EXP"</f>
        <v>R_EMP_EXP</v>
      </c>
      <c r="P63" s="14" t="str">
        <f>VLOOKUP(D63,Nomencalture!$D$4:$H$13,4,0)</f>
        <v>EMP</v>
      </c>
      <c r="Q63" s="14" t="str">
        <f>VLOOKUP(D63,Nomencalture!$D$4:$H$13,5,0)</f>
        <v>Equipment, Raw Materials, Profesional Services</v>
      </c>
      <c r="R63" s="16" t="str">
        <f t="shared" ref="R63:R67" si="16">IF(AND(S63="P",N63="R"),TEXT(T63,"00")&amp;"MB",IF(OR(T63&gt;1,N63="VM"),"L"&amp;TEXT(T63,"00")&amp;"_"&amp;TEXT(U63,"00"),"L"&amp;TEXT(U63,"00")&amp;"M"))</f>
        <v>L03_02</v>
      </c>
      <c r="S63" s="16" t="s">
        <v>90</v>
      </c>
      <c r="T63" s="16">
        <v>3</v>
      </c>
      <c r="U63" s="22">
        <v>2</v>
      </c>
      <c r="V63" s="53" t="str">
        <f t="shared" si="1"/>
        <v>ALTER TABLE MDL_ABT_B_PD_TDC_S01 ADD I_MV_R_EMP_EXP_TR_L03_02 NUMBER;</v>
      </c>
      <c r="W63" s="9" t="str">
        <f>","&amp;H63&amp;"(CASE WHEN TIPO_CNSM_CD='"&amp;P63&amp;"' AND "&amp;X63&amp;" THEN "&amp;G63&amp;" END) AS "&amp;I63</f>
        <v>,AVG(CASE WHEN TIPO_CNSM_CD='EMP' AND B.PERIODOMES=TO_CHAR(ADD_MONTHS(A.REF_DATE,-2),'YYYYMM') THEN VM_R_CNSM_CNSMT END) AS I_MV_R_EMP_EXP_TR_L03_02</v>
      </c>
      <c r="X63" s="54" t="str">
        <f t="shared" si="2"/>
        <v>B.PERIODOMES=TO_CHAR(ADD_MONTHS(A.REF_DATE,-2),'YYYYMM')</v>
      </c>
      <c r="Y63" s="54" t="str">
        <f>","&amp;I63&amp;"=B."&amp;I63</f>
        <v>,I_MV_R_EMP_EXP_TR_L03_02=B.I_MV_R_EMP_EXP_TR_L03_02</v>
      </c>
      <c r="Z63" s="40" t="str">
        <f>",B."&amp;I63</f>
        <v>,B.I_MV_R_EMP_EXP_TR_L03_02</v>
      </c>
    </row>
    <row r="64" spans="1:26" x14ac:dyDescent="0.25">
      <c r="A64" s="8" t="s">
        <v>398</v>
      </c>
      <c r="B64" s="21">
        <f t="shared" si="12"/>
        <v>63</v>
      </c>
      <c r="C64" s="15">
        <f t="shared" si="13"/>
        <v>11</v>
      </c>
      <c r="D64" s="15">
        <f t="shared" si="15"/>
        <v>3</v>
      </c>
      <c r="E64" s="48" t="s">
        <v>401</v>
      </c>
      <c r="F64" s="48" t="s">
        <v>412</v>
      </c>
      <c r="G64" s="15" t="s">
        <v>92</v>
      </c>
      <c r="H64" s="15" t="s">
        <v>85</v>
      </c>
      <c r="I64" s="61" t="str">
        <f>M64&amp;"_"&amp;IF(N64&lt;&gt;"R",N64&amp;"_","")&amp;O64&amp;IF(R64&lt;&gt;"", "_", "")&amp;F64&amp;"_"&amp;R64</f>
        <v>I_QV_R_EMP_EXP_TR_L06_03</v>
      </c>
      <c r="J64" s="15" cm="1">
        <f t="array" ref="J64">SUMPRODUCT(--(I64=$I$2:$I$625))</f>
        <v>1</v>
      </c>
      <c r="K64" s="14">
        <v>24</v>
      </c>
      <c r="L64" s="15" t="s">
        <v>477</v>
      </c>
      <c r="M64" s="15" t="s">
        <v>10</v>
      </c>
      <c r="N64" s="14" t="s">
        <v>521</v>
      </c>
      <c r="O64" s="15" t="str">
        <f>"R_"&amp;P64&amp;"_EXP"</f>
        <v>R_EMP_EXP</v>
      </c>
      <c r="P64" s="14" t="str">
        <f>VLOOKUP(D64,Nomencalture!$D$4:$H$13,4,0)</f>
        <v>EMP</v>
      </c>
      <c r="Q64" s="14" t="str">
        <f>VLOOKUP(D64,Nomencalture!$D$4:$H$13,5,0)</f>
        <v>Equipment, Raw Materials, Profesional Services</v>
      </c>
      <c r="R64" s="16" t="str">
        <f t="shared" si="16"/>
        <v>L06_03</v>
      </c>
      <c r="S64" s="16" t="s">
        <v>90</v>
      </c>
      <c r="T64" s="16">
        <v>6</v>
      </c>
      <c r="U64" s="22">
        <v>3</v>
      </c>
      <c r="V64" s="53" t="str">
        <f t="shared" si="1"/>
        <v>ALTER TABLE MDL_ABT_B_PD_TDC_S01 ADD I_QV_R_EMP_EXP_TR_L06_03 NUMBER;</v>
      </c>
      <c r="W64" s="9" t="str">
        <f>","&amp;H64&amp;"(CASE WHEN TIPO_CNSM_CD='"&amp;P64&amp;"' AND "&amp;X64&amp;" THEN "&amp;G64&amp;" END) AS "&amp;I64</f>
        <v>,AVG(CASE WHEN TIPO_CNSM_CD='EMP' AND B.PERIODOMES=TO_CHAR(ADD_MONTHS(A.REF_DATE,-3),'YYYYMM') THEN VT_R_CNSM_CNSMT END) AS I_QV_R_EMP_EXP_TR_L06_03</v>
      </c>
      <c r="X64" s="54" t="str">
        <f t="shared" si="2"/>
        <v>B.PERIODOMES=TO_CHAR(ADD_MONTHS(A.REF_DATE,-3),'YYYYMM')</v>
      </c>
      <c r="Y64" s="54" t="str">
        <f>","&amp;I64&amp;"=B."&amp;I64</f>
        <v>,I_QV_R_EMP_EXP_TR_L06_03=B.I_QV_R_EMP_EXP_TR_L06_03</v>
      </c>
      <c r="Z64" s="40" t="str">
        <f>",B."&amp;I64</f>
        <v>,B.I_QV_R_EMP_EXP_TR_L06_03</v>
      </c>
    </row>
    <row r="65" spans="1:26" x14ac:dyDescent="0.25">
      <c r="A65" s="8" t="s">
        <v>398</v>
      </c>
      <c r="B65" s="21">
        <f t="shared" si="12"/>
        <v>64</v>
      </c>
      <c r="C65" s="15">
        <f t="shared" si="13"/>
        <v>12</v>
      </c>
      <c r="D65" s="15">
        <f t="shared" si="15"/>
        <v>3</v>
      </c>
      <c r="E65" s="48" t="s">
        <v>401</v>
      </c>
      <c r="F65" s="48" t="s">
        <v>412</v>
      </c>
      <c r="G65" s="15" t="s">
        <v>92</v>
      </c>
      <c r="H65" s="15" t="s">
        <v>85</v>
      </c>
      <c r="I65" s="61" t="str">
        <f>M65&amp;"_"&amp;IF(N65&lt;&gt;"R",N65&amp;"_","")&amp;O65&amp;IF(R65&lt;&gt;"", "_", "")&amp;F65&amp;"_"&amp;R65</f>
        <v>I_QV_R_EMP_EXP_TR_L09_06</v>
      </c>
      <c r="J65" s="15" cm="1">
        <f t="array" ref="J65">SUMPRODUCT(--(I65=$I$2:$I$625))</f>
        <v>1</v>
      </c>
      <c r="K65" s="14">
        <v>24</v>
      </c>
      <c r="L65" s="15" t="s">
        <v>477</v>
      </c>
      <c r="M65" s="15" t="s">
        <v>10</v>
      </c>
      <c r="N65" s="14" t="s">
        <v>521</v>
      </c>
      <c r="O65" s="15" t="str">
        <f>"R_"&amp;P65&amp;"_EXP"</f>
        <v>R_EMP_EXP</v>
      </c>
      <c r="P65" s="14" t="str">
        <f>VLOOKUP(D65,Nomencalture!$D$4:$H$13,4,0)</f>
        <v>EMP</v>
      </c>
      <c r="Q65" s="14" t="str">
        <f>VLOOKUP(D65,Nomencalture!$D$4:$H$13,5,0)</f>
        <v>Equipment, Raw Materials, Profesional Services</v>
      </c>
      <c r="R65" s="16" t="str">
        <f t="shared" si="16"/>
        <v>L09_06</v>
      </c>
      <c r="S65" s="16" t="s">
        <v>90</v>
      </c>
      <c r="T65" s="16">
        <v>9</v>
      </c>
      <c r="U65" s="22">
        <v>6</v>
      </c>
      <c r="V65" s="53" t="str">
        <f t="shared" si="1"/>
        <v>ALTER TABLE MDL_ABT_B_PD_TDC_S01 ADD I_QV_R_EMP_EXP_TR_L09_06 NUMBER;</v>
      </c>
      <c r="W65" s="9" t="str">
        <f>","&amp;H65&amp;"(CASE WHEN TIPO_CNSM_CD='"&amp;P65&amp;"' AND "&amp;X65&amp;" THEN "&amp;G65&amp;" END) AS "&amp;I65</f>
        <v>,AVG(CASE WHEN TIPO_CNSM_CD='EMP' AND B.PERIODOMES=TO_CHAR(ADD_MONTHS(A.REF_DATE,-6),'YYYYMM') THEN VT_R_CNSM_CNSMT END) AS I_QV_R_EMP_EXP_TR_L09_06</v>
      </c>
      <c r="X65" s="54" t="str">
        <f t="shared" si="2"/>
        <v>B.PERIODOMES=TO_CHAR(ADD_MONTHS(A.REF_DATE,-6),'YYYYMM')</v>
      </c>
      <c r="Y65" s="54" t="str">
        <f>","&amp;I65&amp;"=B."&amp;I65</f>
        <v>,I_QV_R_EMP_EXP_TR_L09_06=B.I_QV_R_EMP_EXP_TR_L09_06</v>
      </c>
      <c r="Z65" s="40" t="str">
        <f>",B."&amp;I65</f>
        <v>,B.I_QV_R_EMP_EXP_TR_L09_06</v>
      </c>
    </row>
    <row r="66" spans="1:26" x14ac:dyDescent="0.25">
      <c r="A66" s="8" t="s">
        <v>398</v>
      </c>
      <c r="B66" s="21">
        <f t="shared" si="12"/>
        <v>65</v>
      </c>
      <c r="C66" s="15">
        <f t="shared" si="13"/>
        <v>13</v>
      </c>
      <c r="D66" s="15">
        <f t="shared" si="15"/>
        <v>3</v>
      </c>
      <c r="E66" s="48" t="s">
        <v>401</v>
      </c>
      <c r="F66" s="48" t="s">
        <v>412</v>
      </c>
      <c r="G66" s="15" t="s">
        <v>92</v>
      </c>
      <c r="H66" s="15" t="s">
        <v>85</v>
      </c>
      <c r="I66" s="61" t="str">
        <f>M66&amp;"_"&amp;IF(N66&lt;&gt;"R",N66&amp;"_","")&amp;O66&amp;IF(R66&lt;&gt;"", "_", "")&amp;F66&amp;"_"&amp;R66</f>
        <v>I_QV_R_EMP_EXP_TR_L12_09</v>
      </c>
      <c r="J66" s="15" cm="1">
        <f t="array" ref="J66">SUMPRODUCT(--(I66=$I$2:$I$625))</f>
        <v>1</v>
      </c>
      <c r="K66" s="14">
        <v>24</v>
      </c>
      <c r="L66" s="15" t="s">
        <v>477</v>
      </c>
      <c r="M66" s="15" t="s">
        <v>10</v>
      </c>
      <c r="N66" s="14" t="s">
        <v>521</v>
      </c>
      <c r="O66" s="15" t="str">
        <f>"R_"&amp;P66&amp;"_EXP"</f>
        <v>R_EMP_EXP</v>
      </c>
      <c r="P66" s="14" t="str">
        <f>VLOOKUP(D66,Nomencalture!$D$4:$H$13,4,0)</f>
        <v>EMP</v>
      </c>
      <c r="Q66" s="14" t="str">
        <f>VLOOKUP(D66,Nomencalture!$D$4:$H$13,5,0)</f>
        <v>Equipment, Raw Materials, Profesional Services</v>
      </c>
      <c r="R66" s="16" t="str">
        <f t="shared" si="16"/>
        <v>L12_09</v>
      </c>
      <c r="S66" s="16" t="s">
        <v>90</v>
      </c>
      <c r="T66" s="16">
        <v>12</v>
      </c>
      <c r="U66" s="22">
        <v>9</v>
      </c>
      <c r="V66" s="53" t="str">
        <f t="shared" ref="V66:V129" si="17">"ALTER TABLE MDL_ABT_B_PD_TDC_S01 ADD "&amp;I66&amp;" NUMBER;"</f>
        <v>ALTER TABLE MDL_ABT_B_PD_TDC_S01 ADD I_QV_R_EMP_EXP_TR_L12_09 NUMBER;</v>
      </c>
      <c r="W66" s="9" t="str">
        <f>","&amp;H66&amp;"(CASE WHEN TIPO_CNSM_CD='"&amp;P66&amp;"' AND "&amp;X66&amp;" THEN "&amp;G66&amp;" END) AS "&amp;I66</f>
        <v>,AVG(CASE WHEN TIPO_CNSM_CD='EMP' AND B.PERIODOMES=TO_CHAR(ADD_MONTHS(A.REF_DATE,-9),'YYYYMM') THEN VT_R_CNSM_CNSMT END) AS I_QV_R_EMP_EXP_TR_L12_09</v>
      </c>
      <c r="X66" s="54" t="str">
        <f t="shared" ref="X66:X129" si="18">IF(S66="P","B.PERIODOMES=TO_CHAR(ADD_MONTHS(A.REF_DATE,-"&amp;U66&amp;"),'YYYYMM')","B.PERIODOMES BETWEEN TO_CHAR(ADD_MONTHS(A.REF_DATE,-"&amp;U66&amp;"),'YYYYMM') AND TO_CHAR(ADD_MONTHS(A.REF_DATE,-"&amp;T66&amp;"),'YYYYMM')")</f>
        <v>B.PERIODOMES=TO_CHAR(ADD_MONTHS(A.REF_DATE,-9),'YYYYMM')</v>
      </c>
      <c r="Y66" s="54" t="str">
        <f>","&amp;I66&amp;"=B."&amp;I66</f>
        <v>,I_QV_R_EMP_EXP_TR_L12_09=B.I_QV_R_EMP_EXP_TR_L12_09</v>
      </c>
      <c r="Z66" s="40" t="str">
        <f>",B."&amp;I66</f>
        <v>,B.I_QV_R_EMP_EXP_TR_L12_09</v>
      </c>
    </row>
    <row r="67" spans="1:26" x14ac:dyDescent="0.25">
      <c r="A67" s="8" t="s">
        <v>398</v>
      </c>
      <c r="B67" s="21">
        <f t="shared" si="12"/>
        <v>66</v>
      </c>
      <c r="C67" s="15">
        <f t="shared" si="13"/>
        <v>14</v>
      </c>
      <c r="D67" s="15">
        <f t="shared" si="15"/>
        <v>3</v>
      </c>
      <c r="E67" s="48" t="s">
        <v>401</v>
      </c>
      <c r="F67" s="48" t="s">
        <v>412</v>
      </c>
      <c r="G67" s="15" t="s">
        <v>93</v>
      </c>
      <c r="H67" s="15" t="s">
        <v>85</v>
      </c>
      <c r="I67" s="61" t="str">
        <f>M67&amp;"_"&amp;IF(N67&lt;&gt;"R",N67&amp;"_","")&amp;O67&amp;IF(R67&lt;&gt;"", "_", "")&amp;F67&amp;"_"&amp;R67</f>
        <v>I_SV_R_EMP_EXP_TR_L12_06</v>
      </c>
      <c r="J67" s="15" cm="1">
        <f t="array" ref="J67">SUMPRODUCT(--(I67=$I$2:$I$625))</f>
        <v>1</v>
      </c>
      <c r="K67" s="14">
        <v>24</v>
      </c>
      <c r="L67" s="15" t="s">
        <v>477</v>
      </c>
      <c r="M67" s="15" t="s">
        <v>10</v>
      </c>
      <c r="N67" s="14" t="s">
        <v>523</v>
      </c>
      <c r="O67" s="15" t="str">
        <f>"R_"&amp;P67&amp;"_EXP"</f>
        <v>R_EMP_EXP</v>
      </c>
      <c r="P67" s="14" t="str">
        <f>VLOOKUP(D67,Nomencalture!$D$4:$H$13,4,0)</f>
        <v>EMP</v>
      </c>
      <c r="Q67" s="14" t="str">
        <f>VLOOKUP(D67,Nomencalture!$D$4:$H$13,5,0)</f>
        <v>Equipment, Raw Materials, Profesional Services</v>
      </c>
      <c r="R67" s="16" t="str">
        <f t="shared" si="16"/>
        <v>L12_06</v>
      </c>
      <c r="S67" s="16" t="s">
        <v>90</v>
      </c>
      <c r="T67" s="16">
        <v>12</v>
      </c>
      <c r="U67" s="22">
        <v>6</v>
      </c>
      <c r="V67" s="53" t="str">
        <f t="shared" si="17"/>
        <v>ALTER TABLE MDL_ABT_B_PD_TDC_S01 ADD I_SV_R_EMP_EXP_TR_L12_06 NUMBER;</v>
      </c>
      <c r="W67" s="9" t="str">
        <f>","&amp;H67&amp;"(CASE WHEN TIPO_CNSM_CD='"&amp;P67&amp;"' AND "&amp;X67&amp;" THEN "&amp;G67&amp;" END) AS "&amp;I67</f>
        <v>,AVG(CASE WHEN TIPO_CNSM_CD='EMP' AND B.PERIODOMES=TO_CHAR(ADD_MONTHS(A.REF_DATE,-6),'YYYYMM') THEN VS_R_CNSM_CNSMT END) AS I_SV_R_EMP_EXP_TR_L12_06</v>
      </c>
      <c r="X67" s="54" t="str">
        <f t="shared" si="18"/>
        <v>B.PERIODOMES=TO_CHAR(ADD_MONTHS(A.REF_DATE,-6),'YYYYMM')</v>
      </c>
      <c r="Y67" s="54" t="str">
        <f>","&amp;I67&amp;"=B."&amp;I67</f>
        <v>,I_SV_R_EMP_EXP_TR_L12_06=B.I_SV_R_EMP_EXP_TR_L12_06</v>
      </c>
      <c r="Z67" s="40" t="str">
        <f>",B."&amp;I67</f>
        <v>,B.I_SV_R_EMP_EXP_TR_L12_06</v>
      </c>
    </row>
    <row r="68" spans="1:26" x14ac:dyDescent="0.25">
      <c r="A68" s="8" t="s">
        <v>398</v>
      </c>
      <c r="B68" s="21">
        <f t="shared" si="12"/>
        <v>67</v>
      </c>
      <c r="C68" s="15">
        <f t="shared" si="13"/>
        <v>15</v>
      </c>
      <c r="D68" s="15">
        <f t="shared" si="15"/>
        <v>3</v>
      </c>
      <c r="E68" s="48" t="s">
        <v>401</v>
      </c>
      <c r="F68" s="48" t="s">
        <v>412</v>
      </c>
      <c r="G68" s="15" t="s">
        <v>81</v>
      </c>
      <c r="H68" s="15" t="s">
        <v>85</v>
      </c>
      <c r="I68" s="61" t="str">
        <f>M68&amp;"_"&amp;IF(N68&lt;&gt;"R",N68&amp;"_","")&amp;O68&amp;IF(R68&lt;&gt;"", "_", "")&amp;F68&amp;"_"&amp;R68</f>
        <v>I_AV_R_EMP_EXP_TR_L03M</v>
      </c>
      <c r="J68" s="15" cm="1">
        <f t="array" ref="J68">SUMPRODUCT(--(I68=$I$2:$I$625))</f>
        <v>1</v>
      </c>
      <c r="K68" s="14">
        <v>23</v>
      </c>
      <c r="L68" s="15" t="s">
        <v>477</v>
      </c>
      <c r="M68" s="15" t="s">
        <v>10</v>
      </c>
      <c r="N68" s="14" t="s">
        <v>15</v>
      </c>
      <c r="O68" s="15" t="str">
        <f>"R_"&amp;P68&amp;"_EXP"</f>
        <v>R_EMP_EXP</v>
      </c>
      <c r="P68" s="14" t="str">
        <f>VLOOKUP(D68,Nomencalture!$D$4:$H$13,4,0)</f>
        <v>EMP</v>
      </c>
      <c r="Q68" s="14" t="str">
        <f>VLOOKUP(D68,Nomencalture!$D$4:$H$13,5,0)</f>
        <v>Equipment, Raw Materials, Profesional Services</v>
      </c>
      <c r="R68" s="16" t="str">
        <f>IF(AND(S68="P",N68="R"),TEXT(T68,"00")&amp;"MB",IF(OR(T68&gt;1,N68="VM"),"L"&amp;TEXT(T68,"00")&amp;"_"&amp;TEXT(U68,"00"),"L"&amp;TEXT(U68,"00")&amp;"M"))</f>
        <v>L03M</v>
      </c>
      <c r="S68" s="16" t="s">
        <v>54</v>
      </c>
      <c r="T68" s="20">
        <v>1</v>
      </c>
      <c r="U68" s="21">
        <v>3</v>
      </c>
      <c r="V68" s="53" t="str">
        <f t="shared" si="17"/>
        <v>ALTER TABLE MDL_ABT_B_PD_TDC_S01 ADD I_AV_R_EMP_EXP_TR_L03M NUMBER;</v>
      </c>
      <c r="W68" s="9" t="str">
        <f>","&amp;H68&amp;"(CASE WHEN TIPO_CNSM_CD='"&amp;P68&amp;"' AND "&amp;X68&amp;" THEN "&amp;G68&amp;" END) AS "&amp;I68</f>
        <v>,AVG(CASE WHEN TIPO_CNSM_CD='EMP' AND B.PERIODOMES BETWEEN TO_CHAR(ADD_MONTHS(A.REF_DATE,-3),'YYYYMM') AND TO_CHAR(ADD_MONTHS(A.REF_DATE,-1),'YYYYMM') THEN R_CNSM_CNSMT END) AS I_AV_R_EMP_EXP_TR_L03M</v>
      </c>
      <c r="X68" s="54" t="str">
        <f t="shared" si="18"/>
        <v>B.PERIODOMES BETWEEN TO_CHAR(ADD_MONTHS(A.REF_DATE,-3),'YYYYMM') AND TO_CHAR(ADD_MONTHS(A.REF_DATE,-1),'YYYYMM')</v>
      </c>
      <c r="Y68" s="54" t="str">
        <f>","&amp;I68&amp;"=B."&amp;I68</f>
        <v>,I_AV_R_EMP_EXP_TR_L03M=B.I_AV_R_EMP_EXP_TR_L03M</v>
      </c>
      <c r="Z68" s="40" t="str">
        <f>",B."&amp;I68</f>
        <v>,B.I_AV_R_EMP_EXP_TR_L03M</v>
      </c>
    </row>
    <row r="69" spans="1:26" x14ac:dyDescent="0.25">
      <c r="A69" s="8" t="s">
        <v>398</v>
      </c>
      <c r="B69" s="21">
        <f t="shared" si="12"/>
        <v>68</v>
      </c>
      <c r="C69" s="15">
        <f t="shared" si="13"/>
        <v>16</v>
      </c>
      <c r="D69" s="15">
        <f t="shared" si="15"/>
        <v>3</v>
      </c>
      <c r="E69" s="48" t="s">
        <v>401</v>
      </c>
      <c r="F69" s="48" t="s">
        <v>412</v>
      </c>
      <c r="G69" s="15" t="s">
        <v>81</v>
      </c>
      <c r="H69" s="15" t="s">
        <v>85</v>
      </c>
      <c r="I69" s="61" t="str">
        <f>M69&amp;"_"&amp;IF(N69&lt;&gt;"R",N69&amp;"_","")&amp;O69&amp;IF(R69&lt;&gt;"", "_", "")&amp;F69&amp;"_"&amp;R69</f>
        <v>I_AV_R_EMP_EXP_TR_L06M</v>
      </c>
      <c r="J69" s="15" cm="1">
        <f t="array" ref="J69">SUMPRODUCT(--(I69=$I$2:$I$625))</f>
        <v>1</v>
      </c>
      <c r="K69" s="14">
        <v>23</v>
      </c>
      <c r="L69" s="15" t="s">
        <v>477</v>
      </c>
      <c r="M69" s="15" t="s">
        <v>10</v>
      </c>
      <c r="N69" s="14" t="s">
        <v>15</v>
      </c>
      <c r="O69" s="15" t="str">
        <f>"R_"&amp;P69&amp;"_EXP"</f>
        <v>R_EMP_EXP</v>
      </c>
      <c r="P69" s="14" t="str">
        <f>VLOOKUP(D69,Nomencalture!$D$4:$H$13,4,0)</f>
        <v>EMP</v>
      </c>
      <c r="Q69" s="14" t="str">
        <f>VLOOKUP(D69,Nomencalture!$D$4:$H$13,5,0)</f>
        <v>Equipment, Raw Materials, Profesional Services</v>
      </c>
      <c r="R69" s="16" t="str">
        <f>IF(AND(S69="P",N69="R"),TEXT(T69,"00")&amp;"MB",IF(OR(T69&gt;1,N69="VM"),"L"&amp;TEXT(T69,"00")&amp;"_"&amp;TEXT(U69,"00"),"L"&amp;TEXT(U69,"00")&amp;"M"))</f>
        <v>L06M</v>
      </c>
      <c r="S69" s="16" t="s">
        <v>54</v>
      </c>
      <c r="T69" s="20">
        <v>1</v>
      </c>
      <c r="U69" s="21">
        <v>6</v>
      </c>
      <c r="V69" s="53" t="str">
        <f t="shared" si="17"/>
        <v>ALTER TABLE MDL_ABT_B_PD_TDC_S01 ADD I_AV_R_EMP_EXP_TR_L06M NUMBER;</v>
      </c>
      <c r="W69" s="9" t="str">
        <f>","&amp;H69&amp;"(CASE WHEN TIPO_CNSM_CD='"&amp;P69&amp;"' AND "&amp;X69&amp;" THEN "&amp;G69&amp;" END) AS "&amp;I69</f>
        <v>,AVG(CASE WHEN TIPO_CNSM_CD='EMP' AND B.PERIODOMES BETWEEN TO_CHAR(ADD_MONTHS(A.REF_DATE,-6),'YYYYMM') AND TO_CHAR(ADD_MONTHS(A.REF_DATE,-1),'YYYYMM') THEN R_CNSM_CNSMT END) AS I_AV_R_EMP_EXP_TR_L06M</v>
      </c>
      <c r="X69" s="54" t="str">
        <f t="shared" si="18"/>
        <v>B.PERIODOMES BETWEEN TO_CHAR(ADD_MONTHS(A.REF_DATE,-6),'YYYYMM') AND TO_CHAR(ADD_MONTHS(A.REF_DATE,-1),'YYYYMM')</v>
      </c>
      <c r="Y69" s="54" t="str">
        <f>","&amp;I69&amp;"=B."&amp;I69</f>
        <v>,I_AV_R_EMP_EXP_TR_L06M=B.I_AV_R_EMP_EXP_TR_L06M</v>
      </c>
      <c r="Z69" s="40" t="str">
        <f>",B."&amp;I69</f>
        <v>,B.I_AV_R_EMP_EXP_TR_L06M</v>
      </c>
    </row>
    <row r="70" spans="1:26" x14ac:dyDescent="0.25">
      <c r="A70" s="8" t="s">
        <v>398</v>
      </c>
      <c r="B70" s="21">
        <f t="shared" si="12"/>
        <v>69</v>
      </c>
      <c r="C70" s="15">
        <f t="shared" si="13"/>
        <v>17</v>
      </c>
      <c r="D70" s="15">
        <f t="shared" si="15"/>
        <v>3</v>
      </c>
      <c r="E70" s="48" t="s">
        <v>401</v>
      </c>
      <c r="F70" s="48" t="s">
        <v>412</v>
      </c>
      <c r="G70" s="15" t="s">
        <v>81</v>
      </c>
      <c r="H70" s="15" t="s">
        <v>85</v>
      </c>
      <c r="I70" s="61" t="str">
        <f>M70&amp;"_"&amp;IF(N70&lt;&gt;"R",N70&amp;"_","")&amp;O70&amp;IF(R70&lt;&gt;"", "_", "")&amp;F70&amp;"_"&amp;R70</f>
        <v>I_AV_R_EMP_EXP_TR_L12M</v>
      </c>
      <c r="J70" s="15" cm="1">
        <f t="array" ref="J70">SUMPRODUCT(--(I70=$I$2:$I$625))</f>
        <v>1</v>
      </c>
      <c r="K70" s="14">
        <v>23</v>
      </c>
      <c r="L70" s="15" t="s">
        <v>477</v>
      </c>
      <c r="M70" s="15" t="s">
        <v>10</v>
      </c>
      <c r="N70" s="14" t="s">
        <v>15</v>
      </c>
      <c r="O70" s="15" t="str">
        <f>"R_"&amp;P70&amp;"_EXP"</f>
        <v>R_EMP_EXP</v>
      </c>
      <c r="P70" s="14" t="str">
        <f>VLOOKUP(D70,Nomencalture!$D$4:$H$13,4,0)</f>
        <v>EMP</v>
      </c>
      <c r="Q70" s="14" t="str">
        <f>VLOOKUP(D70,Nomencalture!$D$4:$H$13,5,0)</f>
        <v>Equipment, Raw Materials, Profesional Services</v>
      </c>
      <c r="R70" s="16" t="str">
        <f t="shared" ref="R70:R79" si="19">IF(AND(S70="P",N70="R"),TEXT(T70,"00")&amp;"MB",IF(OR(T70&gt;1,N70="VM"),"L"&amp;TEXT(T70,"00")&amp;"_"&amp;TEXT(U70,"00"),"L"&amp;TEXT(U70,"00")&amp;"M"))</f>
        <v>L12M</v>
      </c>
      <c r="S70" s="16" t="s">
        <v>54</v>
      </c>
      <c r="T70" s="20">
        <v>1</v>
      </c>
      <c r="U70" s="21">
        <v>12</v>
      </c>
      <c r="V70" s="53" t="str">
        <f t="shared" si="17"/>
        <v>ALTER TABLE MDL_ABT_B_PD_TDC_S01 ADD I_AV_R_EMP_EXP_TR_L12M NUMBER;</v>
      </c>
      <c r="W70" s="9" t="str">
        <f>","&amp;H70&amp;"(CASE WHEN TIPO_CNSM_CD='"&amp;P70&amp;"' AND "&amp;X70&amp;" THEN "&amp;G70&amp;" END) AS "&amp;I70</f>
        <v>,AVG(CASE WHEN TIPO_CNSM_CD='EMP' AND B.PERIODOMES BETWEEN TO_CHAR(ADD_MONTHS(A.REF_DATE,-12),'YYYYMM') AND TO_CHAR(ADD_MONTHS(A.REF_DATE,-1),'YYYYMM') THEN R_CNSM_CNSMT END) AS I_AV_R_EMP_EXP_TR_L12M</v>
      </c>
      <c r="X70" s="54" t="str">
        <f t="shared" si="18"/>
        <v>B.PERIODOMES BETWEEN TO_CHAR(ADD_MONTHS(A.REF_DATE,-12),'YYYYMM') AND TO_CHAR(ADD_MONTHS(A.REF_DATE,-1),'YYYYMM')</v>
      </c>
      <c r="Y70" s="54" t="str">
        <f>","&amp;I70&amp;"=B."&amp;I70</f>
        <v>,I_AV_R_EMP_EXP_TR_L12M=B.I_AV_R_EMP_EXP_TR_L12M</v>
      </c>
      <c r="Z70" s="40" t="str">
        <f>",B."&amp;I70</f>
        <v>,B.I_AV_R_EMP_EXP_TR_L12M</v>
      </c>
    </row>
    <row r="71" spans="1:26" x14ac:dyDescent="0.25">
      <c r="A71" s="8" t="s">
        <v>398</v>
      </c>
      <c r="B71" s="21">
        <f t="shared" si="12"/>
        <v>70</v>
      </c>
      <c r="C71" s="15">
        <f t="shared" si="13"/>
        <v>18</v>
      </c>
      <c r="D71" s="15">
        <f t="shared" si="15"/>
        <v>3</v>
      </c>
      <c r="E71" s="48" t="s">
        <v>401</v>
      </c>
      <c r="F71" s="48" t="s">
        <v>412</v>
      </c>
      <c r="G71" s="15" t="s">
        <v>81</v>
      </c>
      <c r="H71" s="15" t="s">
        <v>85</v>
      </c>
      <c r="I71" s="61" t="str">
        <f>M71&amp;"_"&amp;IF(N71&lt;&gt;"R",N71&amp;"_","")&amp;O71&amp;IF(R71&lt;&gt;"", "_", "")&amp;F71&amp;"_"&amp;R71</f>
        <v>I_AV_R_EMP_EXP_TR_L13_24</v>
      </c>
      <c r="J71" s="15" cm="1">
        <f t="array" ref="J71">SUMPRODUCT(--(I71=$I$2:$I$625))</f>
        <v>1</v>
      </c>
      <c r="K71" s="14">
        <v>25</v>
      </c>
      <c r="L71" s="15" t="s">
        <v>477</v>
      </c>
      <c r="M71" s="15" t="s">
        <v>10</v>
      </c>
      <c r="N71" s="14" t="s">
        <v>15</v>
      </c>
      <c r="O71" s="15" t="str">
        <f>"R_"&amp;P71&amp;"_EXP"</f>
        <v>R_EMP_EXP</v>
      </c>
      <c r="P71" s="14" t="str">
        <f>VLOOKUP(D71,Nomencalture!$D$4:$H$13,4,0)</f>
        <v>EMP</v>
      </c>
      <c r="Q71" s="14" t="str">
        <f>VLOOKUP(D71,Nomencalture!$D$4:$H$13,5,0)</f>
        <v>Equipment, Raw Materials, Profesional Services</v>
      </c>
      <c r="R71" s="16" t="str">
        <f t="shared" si="19"/>
        <v>L13_24</v>
      </c>
      <c r="S71" s="16" t="s">
        <v>54</v>
      </c>
      <c r="T71" s="20">
        <v>13</v>
      </c>
      <c r="U71" s="21">
        <v>24</v>
      </c>
      <c r="V71" s="53" t="str">
        <f t="shared" si="17"/>
        <v>ALTER TABLE MDL_ABT_B_PD_TDC_S01 ADD I_AV_R_EMP_EXP_TR_L13_24 NUMBER;</v>
      </c>
      <c r="W71" s="9" t="str">
        <f>","&amp;H71&amp;"(CASE WHEN TIPO_CNSM_CD='"&amp;P71&amp;"' AND "&amp;X71&amp;" THEN "&amp;G71&amp;" END) AS "&amp;I71</f>
        <v>,AVG(CASE WHEN TIPO_CNSM_CD='EMP' AND B.PERIODOMES BETWEEN TO_CHAR(ADD_MONTHS(A.REF_DATE,-24),'YYYYMM') AND TO_CHAR(ADD_MONTHS(A.REF_DATE,-13),'YYYYMM') THEN R_CNSM_CNSMT END) AS I_AV_R_EMP_EXP_TR_L13_24</v>
      </c>
      <c r="X71" s="54" t="str">
        <f t="shared" si="18"/>
        <v>B.PERIODOMES BETWEEN TO_CHAR(ADD_MONTHS(A.REF_DATE,-24),'YYYYMM') AND TO_CHAR(ADD_MONTHS(A.REF_DATE,-13),'YYYYMM')</v>
      </c>
      <c r="Y71" s="54" t="str">
        <f>","&amp;I71&amp;"=B."&amp;I71</f>
        <v>,I_AV_R_EMP_EXP_TR_L13_24=B.I_AV_R_EMP_EXP_TR_L13_24</v>
      </c>
      <c r="Z71" s="40" t="str">
        <f>",B."&amp;I71</f>
        <v>,B.I_AV_R_EMP_EXP_TR_L13_24</v>
      </c>
    </row>
    <row r="72" spans="1:26" x14ac:dyDescent="0.25">
      <c r="A72" s="8" t="s">
        <v>398</v>
      </c>
      <c r="B72" s="21">
        <f t="shared" si="12"/>
        <v>71</v>
      </c>
      <c r="C72" s="15">
        <f t="shared" si="13"/>
        <v>19</v>
      </c>
      <c r="D72" s="15">
        <f t="shared" si="15"/>
        <v>3</v>
      </c>
      <c r="E72" s="48" t="s">
        <v>401</v>
      </c>
      <c r="F72" s="48" t="s">
        <v>412</v>
      </c>
      <c r="G72" s="15" t="s">
        <v>83</v>
      </c>
      <c r="H72" s="15" t="s">
        <v>86</v>
      </c>
      <c r="I72" s="61" t="str">
        <f>M72&amp;"_"&amp;IF(N72&lt;&gt;"R",N72&amp;"_","")&amp;O72&amp;IF(R72&lt;&gt;"", "_", "")&amp;F72&amp;"_"&amp;R72</f>
        <v>I_SIN_R_EMP_EXP_TR_L03M</v>
      </c>
      <c r="J72" s="15" cm="1">
        <f t="array" ref="J72">SUMPRODUCT(--(I72=$I$2:$I$625))</f>
        <v>1</v>
      </c>
      <c r="K72" s="14">
        <v>24</v>
      </c>
      <c r="L72" s="15" t="s">
        <v>477</v>
      </c>
      <c r="M72" s="15" t="s">
        <v>10</v>
      </c>
      <c r="N72" s="14" t="s">
        <v>16</v>
      </c>
      <c r="O72" s="15" t="str">
        <f>"R_"&amp;P72&amp;"_EXP"</f>
        <v>R_EMP_EXP</v>
      </c>
      <c r="P72" s="14" t="str">
        <f>VLOOKUP(D72,Nomencalture!$D$4:$H$13,4,0)</f>
        <v>EMP</v>
      </c>
      <c r="Q72" s="14" t="str">
        <f>VLOOKUP(D72,Nomencalture!$D$4:$H$13,5,0)</f>
        <v>Equipment, Raw Materials, Profesional Services</v>
      </c>
      <c r="R72" s="16" t="str">
        <f t="shared" si="19"/>
        <v>L03M</v>
      </c>
      <c r="S72" s="16" t="s">
        <v>54</v>
      </c>
      <c r="T72" s="20">
        <v>1</v>
      </c>
      <c r="U72" s="21">
        <v>3</v>
      </c>
      <c r="V72" s="53" t="str">
        <f t="shared" si="17"/>
        <v>ALTER TABLE MDL_ABT_B_PD_TDC_S01 ADD I_SIN_R_EMP_EXP_TR_L03M NUMBER;</v>
      </c>
      <c r="W72" s="9" t="str">
        <f>","&amp;H72&amp;"(CASE WHEN TIPO_CNSM_CD='"&amp;P72&amp;"' AND "&amp;X72&amp;" THEN "&amp;G72&amp;" END) AS "&amp;I72</f>
        <v>,SUM(CASE WHEN TIPO_CNSM_CD='EMP' AND B.PERIODOMES BETWEEN TO_CHAR(ADD_MONTHS(A.REF_DATE,-3),'YYYYMM') AND TO_CHAR(ADD_MONTHS(A.REF_DATE,-1),'YYYYMM') THEN IN_R_CNSM_CNSMT END) AS I_SIN_R_EMP_EXP_TR_L03M</v>
      </c>
      <c r="X72" s="54" t="str">
        <f t="shared" si="18"/>
        <v>B.PERIODOMES BETWEEN TO_CHAR(ADD_MONTHS(A.REF_DATE,-3),'YYYYMM') AND TO_CHAR(ADD_MONTHS(A.REF_DATE,-1),'YYYYMM')</v>
      </c>
      <c r="Y72" s="54" t="str">
        <f>","&amp;I72&amp;"=B."&amp;I72</f>
        <v>,I_SIN_R_EMP_EXP_TR_L03M=B.I_SIN_R_EMP_EXP_TR_L03M</v>
      </c>
      <c r="Z72" s="40" t="str">
        <f>",B."&amp;I72</f>
        <v>,B.I_SIN_R_EMP_EXP_TR_L03M</v>
      </c>
    </row>
    <row r="73" spans="1:26" x14ac:dyDescent="0.25">
      <c r="A73" s="8" t="s">
        <v>398</v>
      </c>
      <c r="B73" s="21">
        <f t="shared" si="12"/>
        <v>72</v>
      </c>
      <c r="C73" s="15">
        <f t="shared" si="13"/>
        <v>20</v>
      </c>
      <c r="D73" s="15">
        <f t="shared" si="15"/>
        <v>3</v>
      </c>
      <c r="E73" s="48" t="s">
        <v>401</v>
      </c>
      <c r="F73" s="48" t="s">
        <v>412</v>
      </c>
      <c r="G73" s="15" t="s">
        <v>83</v>
      </c>
      <c r="H73" s="15" t="s">
        <v>86</v>
      </c>
      <c r="I73" s="61" t="str">
        <f>M73&amp;"_"&amp;IF(N73&lt;&gt;"R",N73&amp;"_","")&amp;O73&amp;IF(R73&lt;&gt;"", "_", "")&amp;F73&amp;"_"&amp;R73</f>
        <v>I_SIN_R_EMP_EXP_TR_L06M</v>
      </c>
      <c r="J73" s="15" cm="1">
        <f t="array" ref="J73">SUMPRODUCT(--(I73=$I$2:$I$625))</f>
        <v>1</v>
      </c>
      <c r="K73" s="14">
        <v>24</v>
      </c>
      <c r="L73" s="15" t="s">
        <v>477</v>
      </c>
      <c r="M73" s="15" t="s">
        <v>10</v>
      </c>
      <c r="N73" s="14" t="s">
        <v>16</v>
      </c>
      <c r="O73" s="15" t="str">
        <f>"R_"&amp;P73&amp;"_EXP"</f>
        <v>R_EMP_EXP</v>
      </c>
      <c r="P73" s="14" t="str">
        <f>VLOOKUP(D73,Nomencalture!$D$4:$H$13,4,0)</f>
        <v>EMP</v>
      </c>
      <c r="Q73" s="14" t="str">
        <f>VLOOKUP(D73,Nomencalture!$D$4:$H$13,5,0)</f>
        <v>Equipment, Raw Materials, Profesional Services</v>
      </c>
      <c r="R73" s="16" t="str">
        <f t="shared" si="19"/>
        <v>L06M</v>
      </c>
      <c r="S73" s="16" t="s">
        <v>54</v>
      </c>
      <c r="T73" s="20">
        <v>1</v>
      </c>
      <c r="U73" s="21">
        <v>6</v>
      </c>
      <c r="V73" s="53" t="str">
        <f t="shared" si="17"/>
        <v>ALTER TABLE MDL_ABT_B_PD_TDC_S01 ADD I_SIN_R_EMP_EXP_TR_L06M NUMBER;</v>
      </c>
      <c r="W73" s="9" t="str">
        <f>","&amp;H73&amp;"(CASE WHEN TIPO_CNSM_CD='"&amp;P73&amp;"' AND "&amp;X73&amp;" THEN "&amp;G73&amp;" END) AS "&amp;I73</f>
        <v>,SUM(CASE WHEN TIPO_CNSM_CD='EMP' AND B.PERIODOMES BETWEEN TO_CHAR(ADD_MONTHS(A.REF_DATE,-6),'YYYYMM') AND TO_CHAR(ADD_MONTHS(A.REF_DATE,-1),'YYYYMM') THEN IN_R_CNSM_CNSMT END) AS I_SIN_R_EMP_EXP_TR_L06M</v>
      </c>
      <c r="X73" s="54" t="str">
        <f t="shared" si="18"/>
        <v>B.PERIODOMES BETWEEN TO_CHAR(ADD_MONTHS(A.REF_DATE,-6),'YYYYMM') AND TO_CHAR(ADD_MONTHS(A.REF_DATE,-1),'YYYYMM')</v>
      </c>
      <c r="Y73" s="54" t="str">
        <f>","&amp;I73&amp;"=B."&amp;I73</f>
        <v>,I_SIN_R_EMP_EXP_TR_L06M=B.I_SIN_R_EMP_EXP_TR_L06M</v>
      </c>
      <c r="Z73" s="40" t="str">
        <f>",B."&amp;I73</f>
        <v>,B.I_SIN_R_EMP_EXP_TR_L06M</v>
      </c>
    </row>
    <row r="74" spans="1:26" x14ac:dyDescent="0.25">
      <c r="A74" s="8" t="s">
        <v>398</v>
      </c>
      <c r="B74" s="21">
        <f t="shared" si="12"/>
        <v>73</v>
      </c>
      <c r="C74" s="15">
        <f t="shared" si="13"/>
        <v>21</v>
      </c>
      <c r="D74" s="15">
        <f t="shared" si="15"/>
        <v>3</v>
      </c>
      <c r="E74" s="48" t="s">
        <v>401</v>
      </c>
      <c r="F74" s="48" t="s">
        <v>412</v>
      </c>
      <c r="G74" s="15" t="s">
        <v>83</v>
      </c>
      <c r="H74" s="15" t="s">
        <v>86</v>
      </c>
      <c r="I74" s="61" t="str">
        <f>M74&amp;"_"&amp;IF(N74&lt;&gt;"R",N74&amp;"_","")&amp;O74&amp;IF(R74&lt;&gt;"", "_", "")&amp;F74&amp;"_"&amp;R74</f>
        <v>I_SIN_R_EMP_EXP_TR_L12M</v>
      </c>
      <c r="J74" s="15" cm="1">
        <f t="array" ref="J74">SUMPRODUCT(--(I74=$I$2:$I$625))</f>
        <v>1</v>
      </c>
      <c r="K74" s="14">
        <v>24</v>
      </c>
      <c r="L74" s="15" t="s">
        <v>477</v>
      </c>
      <c r="M74" s="15" t="s">
        <v>10</v>
      </c>
      <c r="N74" s="14" t="s">
        <v>16</v>
      </c>
      <c r="O74" s="15" t="str">
        <f>"R_"&amp;P74&amp;"_EXP"</f>
        <v>R_EMP_EXP</v>
      </c>
      <c r="P74" s="14" t="str">
        <f>VLOOKUP(D74,Nomencalture!$D$4:$H$13,4,0)</f>
        <v>EMP</v>
      </c>
      <c r="Q74" s="14" t="str">
        <f>VLOOKUP(D74,Nomencalture!$D$4:$H$13,5,0)</f>
        <v>Equipment, Raw Materials, Profesional Services</v>
      </c>
      <c r="R74" s="16" t="str">
        <f t="shared" si="19"/>
        <v>L12M</v>
      </c>
      <c r="S74" s="16" t="s">
        <v>54</v>
      </c>
      <c r="T74" s="20">
        <v>1</v>
      </c>
      <c r="U74" s="21">
        <v>12</v>
      </c>
      <c r="V74" s="53" t="str">
        <f t="shared" si="17"/>
        <v>ALTER TABLE MDL_ABT_B_PD_TDC_S01 ADD I_SIN_R_EMP_EXP_TR_L12M NUMBER;</v>
      </c>
      <c r="W74" s="9" t="str">
        <f>","&amp;H74&amp;"(CASE WHEN TIPO_CNSM_CD='"&amp;P74&amp;"' AND "&amp;X74&amp;" THEN "&amp;G74&amp;" END) AS "&amp;I74</f>
        <v>,SUM(CASE WHEN TIPO_CNSM_CD='EMP' AND B.PERIODOMES BETWEEN TO_CHAR(ADD_MONTHS(A.REF_DATE,-12),'YYYYMM') AND TO_CHAR(ADD_MONTHS(A.REF_DATE,-1),'YYYYMM') THEN IN_R_CNSM_CNSMT END) AS I_SIN_R_EMP_EXP_TR_L12M</v>
      </c>
      <c r="X74" s="54" t="str">
        <f t="shared" si="18"/>
        <v>B.PERIODOMES BETWEEN TO_CHAR(ADD_MONTHS(A.REF_DATE,-12),'YYYYMM') AND TO_CHAR(ADD_MONTHS(A.REF_DATE,-1),'YYYYMM')</v>
      </c>
      <c r="Y74" s="54" t="str">
        <f>","&amp;I74&amp;"=B."&amp;I74</f>
        <v>,I_SIN_R_EMP_EXP_TR_L12M=B.I_SIN_R_EMP_EXP_TR_L12M</v>
      </c>
      <c r="Z74" s="40" t="str">
        <f>",B."&amp;I74</f>
        <v>,B.I_SIN_R_EMP_EXP_TR_L12M</v>
      </c>
    </row>
    <row r="75" spans="1:26" x14ac:dyDescent="0.25">
      <c r="A75" s="8" t="s">
        <v>398</v>
      </c>
      <c r="B75" s="21">
        <f t="shared" si="12"/>
        <v>74</v>
      </c>
      <c r="C75" s="15">
        <f t="shared" si="13"/>
        <v>22</v>
      </c>
      <c r="D75" s="15">
        <f t="shared" si="15"/>
        <v>3</v>
      </c>
      <c r="E75" s="48" t="s">
        <v>401</v>
      </c>
      <c r="F75" s="48" t="s">
        <v>412</v>
      </c>
      <c r="G75" s="15" t="s">
        <v>84</v>
      </c>
      <c r="H75" s="15" t="s">
        <v>86</v>
      </c>
      <c r="I75" s="61" t="str">
        <f>M75&amp;"_"&amp;IF(N75&lt;&gt;"R",N75&amp;"_","")&amp;O75&amp;IF(R75&lt;&gt;"", "_", "")&amp;F75&amp;"_"&amp;R75</f>
        <v>I_SIN_R_EMP_EXP_TR_L13_24</v>
      </c>
      <c r="J75" s="15" cm="1">
        <f t="array" ref="J75">SUMPRODUCT(--(I75=$I$2:$I$625))</f>
        <v>1</v>
      </c>
      <c r="K75" s="14">
        <v>26</v>
      </c>
      <c r="L75" s="15" t="s">
        <v>477</v>
      </c>
      <c r="M75" s="15" t="s">
        <v>10</v>
      </c>
      <c r="N75" s="14" t="s">
        <v>16</v>
      </c>
      <c r="O75" s="15" t="str">
        <f>"R_"&amp;P75&amp;"_EXP"</f>
        <v>R_EMP_EXP</v>
      </c>
      <c r="P75" s="14" t="str">
        <f>VLOOKUP(D75,Nomencalture!$D$4:$H$13,4,0)</f>
        <v>EMP</v>
      </c>
      <c r="Q75" s="14" t="str">
        <f>VLOOKUP(D75,Nomencalture!$D$4:$H$13,5,0)</f>
        <v>Equipment, Raw Materials, Profesional Services</v>
      </c>
      <c r="R75" s="16" t="str">
        <f t="shared" si="19"/>
        <v>L13_24</v>
      </c>
      <c r="S75" s="16" t="s">
        <v>54</v>
      </c>
      <c r="T75" s="20">
        <v>13</v>
      </c>
      <c r="U75" s="21">
        <v>24</v>
      </c>
      <c r="V75" s="53" t="str">
        <f t="shared" si="17"/>
        <v>ALTER TABLE MDL_ABT_B_PD_TDC_S01 ADD I_SIN_R_EMP_EXP_TR_L13_24 NUMBER;</v>
      </c>
      <c r="W75" s="9" t="str">
        <f>","&amp;H75&amp;"(CASE WHEN TIPO_CNSM_CD='"&amp;P75&amp;"' AND "&amp;X75&amp;" THEN "&amp;G75&amp;" END) AS "&amp;I75</f>
        <v>,SUM(CASE WHEN TIPO_CNSM_CD='EMP' AND B.PERIODOMES BETWEEN TO_CHAR(ADD_MONTHS(A.REF_DATE,-24),'YYYYMM') AND TO_CHAR(ADD_MONTHS(A.REF_DATE,-13),'YYYYMM') THEN DC_R_CNSM_CNSMT END) AS I_SIN_R_EMP_EXP_TR_L13_24</v>
      </c>
      <c r="X75" s="54" t="str">
        <f t="shared" si="18"/>
        <v>B.PERIODOMES BETWEEN TO_CHAR(ADD_MONTHS(A.REF_DATE,-24),'YYYYMM') AND TO_CHAR(ADD_MONTHS(A.REF_DATE,-13),'YYYYMM')</v>
      </c>
      <c r="Y75" s="54" t="str">
        <f>","&amp;I75&amp;"=B."&amp;I75</f>
        <v>,I_SIN_R_EMP_EXP_TR_L13_24=B.I_SIN_R_EMP_EXP_TR_L13_24</v>
      </c>
      <c r="Z75" s="40" t="str">
        <f>",B."&amp;I75</f>
        <v>,B.I_SIN_R_EMP_EXP_TR_L13_24</v>
      </c>
    </row>
    <row r="76" spans="1:26" x14ac:dyDescent="0.25">
      <c r="A76" s="8" t="s">
        <v>398</v>
      </c>
      <c r="B76" s="21">
        <f t="shared" si="12"/>
        <v>75</v>
      </c>
      <c r="C76" s="15">
        <f t="shared" si="13"/>
        <v>23</v>
      </c>
      <c r="D76" s="15">
        <f t="shared" si="15"/>
        <v>3</v>
      </c>
      <c r="E76" s="48" t="s">
        <v>401</v>
      </c>
      <c r="F76" s="48" t="s">
        <v>412</v>
      </c>
      <c r="G76" s="15" t="s">
        <v>84</v>
      </c>
      <c r="H76" s="15" t="s">
        <v>86</v>
      </c>
      <c r="I76" s="61" t="str">
        <f>M76&amp;"_"&amp;IF(N76&lt;&gt;"R",N76&amp;"_","")&amp;O76&amp;IF(R76&lt;&gt;"", "_", "")&amp;F76&amp;"_"&amp;R76</f>
        <v>I_SDC_R_EMP_EXP_TR_L03M</v>
      </c>
      <c r="J76" s="15" cm="1">
        <f t="array" ref="J76">SUMPRODUCT(--(I76=$I$2:$I$625))</f>
        <v>1</v>
      </c>
      <c r="K76" s="14">
        <v>24</v>
      </c>
      <c r="L76" s="15" t="s">
        <v>477</v>
      </c>
      <c r="M76" s="15" t="s">
        <v>10</v>
      </c>
      <c r="N76" s="14" t="s">
        <v>17</v>
      </c>
      <c r="O76" s="15" t="str">
        <f>"R_"&amp;P76&amp;"_EXP"</f>
        <v>R_EMP_EXP</v>
      </c>
      <c r="P76" s="14" t="str">
        <f>VLOOKUP(D76,Nomencalture!$D$4:$H$13,4,0)</f>
        <v>EMP</v>
      </c>
      <c r="Q76" s="14" t="str">
        <f>VLOOKUP(D76,Nomencalture!$D$4:$H$13,5,0)</f>
        <v>Equipment, Raw Materials, Profesional Services</v>
      </c>
      <c r="R76" s="16" t="str">
        <f t="shared" si="19"/>
        <v>L03M</v>
      </c>
      <c r="S76" s="16" t="s">
        <v>54</v>
      </c>
      <c r="T76" s="20">
        <v>1</v>
      </c>
      <c r="U76" s="21">
        <v>3</v>
      </c>
      <c r="V76" s="53" t="str">
        <f t="shared" si="17"/>
        <v>ALTER TABLE MDL_ABT_B_PD_TDC_S01 ADD I_SDC_R_EMP_EXP_TR_L03M NUMBER;</v>
      </c>
      <c r="W76" s="9" t="str">
        <f>","&amp;H76&amp;"(CASE WHEN TIPO_CNSM_CD='"&amp;P76&amp;"' AND "&amp;X76&amp;" THEN "&amp;G76&amp;" END) AS "&amp;I76</f>
        <v>,SUM(CASE WHEN TIPO_CNSM_CD='EMP' AND B.PERIODOMES BETWEEN TO_CHAR(ADD_MONTHS(A.REF_DATE,-3),'YYYYMM') AND TO_CHAR(ADD_MONTHS(A.REF_DATE,-1),'YYYYMM') THEN DC_R_CNSM_CNSMT END) AS I_SDC_R_EMP_EXP_TR_L03M</v>
      </c>
      <c r="X76" s="54" t="str">
        <f t="shared" si="18"/>
        <v>B.PERIODOMES BETWEEN TO_CHAR(ADD_MONTHS(A.REF_DATE,-3),'YYYYMM') AND TO_CHAR(ADD_MONTHS(A.REF_DATE,-1),'YYYYMM')</v>
      </c>
      <c r="Y76" s="54" t="str">
        <f>","&amp;I76&amp;"=B."&amp;I76</f>
        <v>,I_SDC_R_EMP_EXP_TR_L03M=B.I_SDC_R_EMP_EXP_TR_L03M</v>
      </c>
      <c r="Z76" s="40" t="str">
        <f>",B."&amp;I76</f>
        <v>,B.I_SDC_R_EMP_EXP_TR_L03M</v>
      </c>
    </row>
    <row r="77" spans="1:26" x14ac:dyDescent="0.25">
      <c r="A77" s="8" t="s">
        <v>398</v>
      </c>
      <c r="B77" s="21">
        <f t="shared" si="12"/>
        <v>76</v>
      </c>
      <c r="C77" s="15">
        <f t="shared" si="13"/>
        <v>24</v>
      </c>
      <c r="D77" s="15">
        <f t="shared" si="15"/>
        <v>3</v>
      </c>
      <c r="E77" s="48" t="s">
        <v>401</v>
      </c>
      <c r="F77" s="48" t="s">
        <v>412</v>
      </c>
      <c r="G77" s="15" t="s">
        <v>84</v>
      </c>
      <c r="H77" s="15" t="s">
        <v>86</v>
      </c>
      <c r="I77" s="61" t="str">
        <f>M77&amp;"_"&amp;IF(N77&lt;&gt;"R",N77&amp;"_","")&amp;O77&amp;IF(R77&lt;&gt;"", "_", "")&amp;F77&amp;"_"&amp;R77</f>
        <v>I_SDC_R_EMP_EXP_TR_L06M</v>
      </c>
      <c r="J77" s="15" cm="1">
        <f t="array" ref="J77">SUMPRODUCT(--(I77=$I$2:$I$625))</f>
        <v>1</v>
      </c>
      <c r="K77" s="14">
        <v>24</v>
      </c>
      <c r="L77" s="15" t="s">
        <v>477</v>
      </c>
      <c r="M77" s="15" t="s">
        <v>10</v>
      </c>
      <c r="N77" s="14" t="s">
        <v>17</v>
      </c>
      <c r="O77" s="15" t="str">
        <f>"R_"&amp;P77&amp;"_EXP"</f>
        <v>R_EMP_EXP</v>
      </c>
      <c r="P77" s="14" t="str">
        <f>VLOOKUP(D77,Nomencalture!$D$4:$H$13,4,0)</f>
        <v>EMP</v>
      </c>
      <c r="Q77" s="14" t="str">
        <f>VLOOKUP(D77,Nomencalture!$D$4:$H$13,5,0)</f>
        <v>Equipment, Raw Materials, Profesional Services</v>
      </c>
      <c r="R77" s="16" t="str">
        <f t="shared" si="19"/>
        <v>L06M</v>
      </c>
      <c r="S77" s="16" t="s">
        <v>54</v>
      </c>
      <c r="T77" s="20">
        <v>1</v>
      </c>
      <c r="U77" s="21">
        <v>6</v>
      </c>
      <c r="V77" s="53" t="str">
        <f t="shared" si="17"/>
        <v>ALTER TABLE MDL_ABT_B_PD_TDC_S01 ADD I_SDC_R_EMP_EXP_TR_L06M NUMBER;</v>
      </c>
      <c r="W77" s="9" t="str">
        <f>","&amp;H77&amp;"(CASE WHEN TIPO_CNSM_CD='"&amp;P77&amp;"' AND "&amp;X77&amp;" THEN "&amp;G77&amp;" END) AS "&amp;I77</f>
        <v>,SUM(CASE WHEN TIPO_CNSM_CD='EMP' AND B.PERIODOMES BETWEEN TO_CHAR(ADD_MONTHS(A.REF_DATE,-6),'YYYYMM') AND TO_CHAR(ADD_MONTHS(A.REF_DATE,-1),'YYYYMM') THEN DC_R_CNSM_CNSMT END) AS I_SDC_R_EMP_EXP_TR_L06M</v>
      </c>
      <c r="X77" s="54" t="str">
        <f t="shared" si="18"/>
        <v>B.PERIODOMES BETWEEN TO_CHAR(ADD_MONTHS(A.REF_DATE,-6),'YYYYMM') AND TO_CHAR(ADD_MONTHS(A.REF_DATE,-1),'YYYYMM')</v>
      </c>
      <c r="Y77" s="54" t="str">
        <f>","&amp;I77&amp;"=B."&amp;I77</f>
        <v>,I_SDC_R_EMP_EXP_TR_L06M=B.I_SDC_R_EMP_EXP_TR_L06M</v>
      </c>
      <c r="Z77" s="40" t="str">
        <f>",B."&amp;I77</f>
        <v>,B.I_SDC_R_EMP_EXP_TR_L06M</v>
      </c>
    </row>
    <row r="78" spans="1:26" x14ac:dyDescent="0.25">
      <c r="A78" s="8" t="s">
        <v>398</v>
      </c>
      <c r="B78" s="21">
        <f t="shared" si="12"/>
        <v>77</v>
      </c>
      <c r="C78" s="15">
        <f t="shared" si="13"/>
        <v>25</v>
      </c>
      <c r="D78" s="15">
        <f t="shared" si="15"/>
        <v>3</v>
      </c>
      <c r="E78" s="48" t="s">
        <v>401</v>
      </c>
      <c r="F78" s="48" t="s">
        <v>412</v>
      </c>
      <c r="G78" s="15" t="s">
        <v>84</v>
      </c>
      <c r="H78" s="15" t="s">
        <v>86</v>
      </c>
      <c r="I78" s="61" t="str">
        <f>M78&amp;"_"&amp;IF(N78&lt;&gt;"R",N78&amp;"_","")&amp;O78&amp;IF(R78&lt;&gt;"", "_", "")&amp;F78&amp;"_"&amp;R78</f>
        <v>I_SDC_R_EMP_EXP_TR_L12M</v>
      </c>
      <c r="J78" s="15" cm="1">
        <f t="array" ref="J78">SUMPRODUCT(--(I78=$I$2:$I$625))</f>
        <v>1</v>
      </c>
      <c r="K78" s="14">
        <v>24</v>
      </c>
      <c r="L78" s="15" t="s">
        <v>477</v>
      </c>
      <c r="M78" s="15" t="s">
        <v>10</v>
      </c>
      <c r="N78" s="14" t="s">
        <v>17</v>
      </c>
      <c r="O78" s="15" t="str">
        <f>"R_"&amp;P78&amp;"_EXP"</f>
        <v>R_EMP_EXP</v>
      </c>
      <c r="P78" s="14" t="str">
        <f>VLOOKUP(D78,Nomencalture!$D$4:$H$13,4,0)</f>
        <v>EMP</v>
      </c>
      <c r="Q78" s="14" t="str">
        <f>VLOOKUP(D78,Nomencalture!$D$4:$H$13,5,0)</f>
        <v>Equipment, Raw Materials, Profesional Services</v>
      </c>
      <c r="R78" s="16" t="str">
        <f t="shared" si="19"/>
        <v>L12M</v>
      </c>
      <c r="S78" s="16" t="s">
        <v>54</v>
      </c>
      <c r="T78" s="20">
        <v>1</v>
      </c>
      <c r="U78" s="21">
        <v>12</v>
      </c>
      <c r="V78" s="53" t="str">
        <f t="shared" si="17"/>
        <v>ALTER TABLE MDL_ABT_B_PD_TDC_S01 ADD I_SDC_R_EMP_EXP_TR_L12M NUMBER;</v>
      </c>
      <c r="W78" s="9" t="str">
        <f>","&amp;H78&amp;"(CASE WHEN TIPO_CNSM_CD='"&amp;P78&amp;"' AND "&amp;X78&amp;" THEN "&amp;G78&amp;" END) AS "&amp;I78</f>
        <v>,SUM(CASE WHEN TIPO_CNSM_CD='EMP' AND B.PERIODOMES BETWEEN TO_CHAR(ADD_MONTHS(A.REF_DATE,-12),'YYYYMM') AND TO_CHAR(ADD_MONTHS(A.REF_DATE,-1),'YYYYMM') THEN DC_R_CNSM_CNSMT END) AS I_SDC_R_EMP_EXP_TR_L12M</v>
      </c>
      <c r="X78" s="54" t="str">
        <f t="shared" si="18"/>
        <v>B.PERIODOMES BETWEEN TO_CHAR(ADD_MONTHS(A.REF_DATE,-12),'YYYYMM') AND TO_CHAR(ADD_MONTHS(A.REF_DATE,-1),'YYYYMM')</v>
      </c>
      <c r="Y78" s="54" t="str">
        <f>","&amp;I78&amp;"=B."&amp;I78</f>
        <v>,I_SDC_R_EMP_EXP_TR_L12M=B.I_SDC_R_EMP_EXP_TR_L12M</v>
      </c>
      <c r="Z78" s="40" t="str">
        <f>",B."&amp;I78</f>
        <v>,B.I_SDC_R_EMP_EXP_TR_L12M</v>
      </c>
    </row>
    <row r="79" spans="1:26" x14ac:dyDescent="0.25">
      <c r="A79" s="30" t="s">
        <v>398</v>
      </c>
      <c r="B79" s="24">
        <f t="shared" si="12"/>
        <v>78</v>
      </c>
      <c r="C79" s="18">
        <f t="shared" si="13"/>
        <v>26</v>
      </c>
      <c r="D79" s="18">
        <f t="shared" si="15"/>
        <v>3</v>
      </c>
      <c r="E79" s="49" t="s">
        <v>401</v>
      </c>
      <c r="F79" s="49" t="s">
        <v>412</v>
      </c>
      <c r="G79" s="18" t="s">
        <v>84</v>
      </c>
      <c r="H79" s="18" t="s">
        <v>86</v>
      </c>
      <c r="I79" s="62" t="str">
        <f>M79&amp;"_"&amp;IF(N79&lt;&gt;"R",N79&amp;"_","")&amp;O79&amp;IF(R79&lt;&gt;"", "_", "")&amp;F79&amp;"_"&amp;R79</f>
        <v>I_SDC_R_EMP_EXP_TR_L13_24</v>
      </c>
      <c r="J79" s="18" cm="1">
        <f t="array" ref="J79">SUMPRODUCT(--(I79=$I$2:$I$625))</f>
        <v>1</v>
      </c>
      <c r="K79" s="17">
        <v>26</v>
      </c>
      <c r="L79" s="18" t="s">
        <v>477</v>
      </c>
      <c r="M79" s="18" t="s">
        <v>10</v>
      </c>
      <c r="N79" s="17" t="s">
        <v>17</v>
      </c>
      <c r="O79" s="18" t="str">
        <f>"R_"&amp;P79&amp;"_EXP"</f>
        <v>R_EMP_EXP</v>
      </c>
      <c r="P79" s="17" t="str">
        <f>VLOOKUP(D79,Nomencalture!$D$4:$H$13,4,0)</f>
        <v>EMP</v>
      </c>
      <c r="Q79" s="17" t="str">
        <f>VLOOKUP(D79,Nomencalture!$D$4:$H$13,5,0)</f>
        <v>Equipment, Raw Materials, Profesional Services</v>
      </c>
      <c r="R79" s="19" t="str">
        <f t="shared" si="19"/>
        <v>L13_24</v>
      </c>
      <c r="S79" s="19" t="s">
        <v>54</v>
      </c>
      <c r="T79" s="23">
        <v>13</v>
      </c>
      <c r="U79" s="24">
        <v>24</v>
      </c>
      <c r="V79" s="55" t="str">
        <f t="shared" si="17"/>
        <v>ALTER TABLE MDL_ABT_B_PD_TDC_S01 ADD I_SDC_R_EMP_EXP_TR_L13_24 NUMBER;</v>
      </c>
      <c r="W79" s="56" t="str">
        <f>","&amp;H79&amp;"(CASE WHEN TIPO_CNSM_CD='"&amp;P79&amp;"' AND "&amp;X79&amp;" THEN "&amp;G79&amp;" END) AS "&amp;I79</f>
        <v>,SUM(CASE WHEN TIPO_CNSM_CD='EMP' AND B.PERIODOMES BETWEEN TO_CHAR(ADD_MONTHS(A.REF_DATE,-24),'YYYYMM') AND TO_CHAR(ADD_MONTHS(A.REF_DATE,-13),'YYYYMM') THEN DC_R_CNSM_CNSMT END) AS I_SDC_R_EMP_EXP_TR_L13_24</v>
      </c>
      <c r="X79" s="57" t="str">
        <f t="shared" si="18"/>
        <v>B.PERIODOMES BETWEEN TO_CHAR(ADD_MONTHS(A.REF_DATE,-24),'YYYYMM') AND TO_CHAR(ADD_MONTHS(A.REF_DATE,-13),'YYYYMM')</v>
      </c>
      <c r="Y79" s="57" t="str">
        <f>","&amp;I79&amp;"=B."&amp;I79</f>
        <v>,I_SDC_R_EMP_EXP_TR_L13_24=B.I_SDC_R_EMP_EXP_TR_L13_24</v>
      </c>
      <c r="Z79" s="41" t="str">
        <f>",B."&amp;I79</f>
        <v>,B.I_SDC_R_EMP_EXP_TR_L13_24</v>
      </c>
    </row>
    <row r="80" spans="1:26" x14ac:dyDescent="0.25">
      <c r="A80" s="8" t="s">
        <v>398</v>
      </c>
      <c r="B80" s="21">
        <f t="shared" ref="B80:B131" si="20">B79+1</f>
        <v>79</v>
      </c>
      <c r="C80" s="15">
        <f t="shared" ref="C80:C131" si="21">IF(MOD(C79+1,27)=0,1,C79+1)</f>
        <v>1</v>
      </c>
      <c r="D80" s="15">
        <f t="shared" ref="D80:D130" si="22">IF(MOD(B79,26)=0,D79+1,D79)</f>
        <v>4</v>
      </c>
      <c r="E80" s="48" t="s">
        <v>401</v>
      </c>
      <c r="F80" s="48" t="s">
        <v>412</v>
      </c>
      <c r="G80" s="15" t="s">
        <v>81</v>
      </c>
      <c r="H80" s="15" t="s">
        <v>85</v>
      </c>
      <c r="I80" s="61" t="str">
        <f>M80&amp;"_"&amp;IF(N80&lt;&gt;"R",N80&amp;"_","")&amp;O80&amp;IF(R80&lt;&gt;"", "_", "")&amp;F80&amp;"_"&amp;R80</f>
        <v>I_R_GVR_EXP_TR_00MB</v>
      </c>
      <c r="J80" s="15" cm="1">
        <f t="array" ref="J80">SUMPRODUCT(--(I80=$I$2:$I$625))</f>
        <v>1</v>
      </c>
      <c r="K80" s="14">
        <v>20</v>
      </c>
      <c r="L80" s="15" t="s">
        <v>478</v>
      </c>
      <c r="M80" s="15" t="s">
        <v>10</v>
      </c>
      <c r="N80" s="14" t="s">
        <v>11</v>
      </c>
      <c r="O80" s="15" t="str">
        <f>"R_"&amp;P80&amp;"_EXP"</f>
        <v>R_GVR_EXP</v>
      </c>
      <c r="P80" s="14" t="str">
        <f>VLOOKUP(D80,Nomencalture!$D$4:$H$13,4,0)</f>
        <v>GVR</v>
      </c>
      <c r="Q80" s="14" t="str">
        <f>VLOOKUP(D80,Nomencalture!$D$4:$H$13,5,0)</f>
        <v>Government and consumer services</v>
      </c>
      <c r="R80" s="16" t="str">
        <f t="shared" ref="R80:R86" si="23">IF(AND(S80="P",N80="R"),TEXT(T80,"00")&amp;"MB",IF(T80&gt;1,"L"&amp;TEXT(T80,"00")&amp;"_"&amp;TEXT(U80,"00"),"L"&amp;TEXT(U80,"00")&amp;"M"))</f>
        <v>00MB</v>
      </c>
      <c r="S80" s="16" t="s">
        <v>90</v>
      </c>
      <c r="T80" s="21">
        <v>0</v>
      </c>
      <c r="U80" s="21">
        <v>0</v>
      </c>
      <c r="V80" s="53" t="str">
        <f t="shared" si="17"/>
        <v>ALTER TABLE MDL_ABT_B_PD_TDC_S01 ADD I_R_GVR_EXP_TR_00MB NUMBER;</v>
      </c>
      <c r="W80" s="9" t="str">
        <f>","&amp;H80&amp;"(CASE WHEN TIPO_CNSM_CD='"&amp;P80&amp;"' AND "&amp;X80&amp;" THEN "&amp;G80&amp;" END) AS "&amp;I80</f>
        <v>,AVG(CASE WHEN TIPO_CNSM_CD='GVR' AND B.PERIODOMES=TO_CHAR(ADD_MONTHS(A.REF_DATE,-0),'YYYYMM') THEN R_CNSM_CNSMT END) AS I_R_GVR_EXP_TR_00MB</v>
      </c>
      <c r="X80" s="54" t="str">
        <f t="shared" si="18"/>
        <v>B.PERIODOMES=TO_CHAR(ADD_MONTHS(A.REF_DATE,-0),'YYYYMM')</v>
      </c>
      <c r="Y80" s="54" t="str">
        <f>","&amp;I80&amp;"=B."&amp;I80</f>
        <v>,I_R_GVR_EXP_TR_00MB=B.I_R_GVR_EXP_TR_00MB</v>
      </c>
      <c r="Z80" s="40" t="str">
        <f>",B."&amp;I80</f>
        <v>,B.I_R_GVR_EXP_TR_00MB</v>
      </c>
    </row>
    <row r="81" spans="1:26" x14ac:dyDescent="0.25">
      <c r="A81" s="8" t="s">
        <v>398</v>
      </c>
      <c r="B81" s="21">
        <f t="shared" si="20"/>
        <v>80</v>
      </c>
      <c r="C81" s="15">
        <f t="shared" si="21"/>
        <v>2</v>
      </c>
      <c r="D81" s="15">
        <f t="shared" si="22"/>
        <v>4</v>
      </c>
      <c r="E81" s="48" t="s">
        <v>401</v>
      </c>
      <c r="F81" s="48" t="s">
        <v>412</v>
      </c>
      <c r="G81" s="15" t="s">
        <v>81</v>
      </c>
      <c r="H81" s="15" t="s">
        <v>85</v>
      </c>
      <c r="I81" s="61" t="str">
        <f>M81&amp;"_"&amp;IF(N81&lt;&gt;"R",N81&amp;"_","")&amp;O81&amp;IF(R81&lt;&gt;"", "_", "")&amp;F81&amp;"_"&amp;R81</f>
        <v>I_R_GVR_EXP_TR_01MB</v>
      </c>
      <c r="J81" s="15" cm="1">
        <f t="array" ref="J81">SUMPRODUCT(--(I81=$I$2:$I$625))</f>
        <v>1</v>
      </c>
      <c r="K81" s="14">
        <v>20</v>
      </c>
      <c r="L81" s="15" t="s">
        <v>478</v>
      </c>
      <c r="M81" s="15" t="s">
        <v>10</v>
      </c>
      <c r="N81" s="14" t="s">
        <v>11</v>
      </c>
      <c r="O81" s="15" t="str">
        <f>"R_"&amp;P81&amp;"_EXP"</f>
        <v>R_GVR_EXP</v>
      </c>
      <c r="P81" s="14" t="str">
        <f>VLOOKUP(D81,Nomencalture!$D$4:$H$13,4,0)</f>
        <v>GVR</v>
      </c>
      <c r="Q81" s="14" t="str">
        <f>VLOOKUP(D81,Nomencalture!$D$4:$H$13,5,0)</f>
        <v>Government and consumer services</v>
      </c>
      <c r="R81" s="16" t="str">
        <f t="shared" si="23"/>
        <v>01MB</v>
      </c>
      <c r="S81" s="16" t="s">
        <v>90</v>
      </c>
      <c r="T81" s="21">
        <v>1</v>
      </c>
      <c r="U81" s="21">
        <v>1</v>
      </c>
      <c r="V81" s="53" t="str">
        <f t="shared" si="17"/>
        <v>ALTER TABLE MDL_ABT_B_PD_TDC_S01 ADD I_R_GVR_EXP_TR_01MB NUMBER;</v>
      </c>
      <c r="W81" s="9" t="str">
        <f>","&amp;H81&amp;"(CASE WHEN TIPO_CNSM_CD='"&amp;P81&amp;"' AND "&amp;X81&amp;" THEN "&amp;G81&amp;" END) AS "&amp;I81</f>
        <v>,AVG(CASE WHEN TIPO_CNSM_CD='GVR' AND B.PERIODOMES=TO_CHAR(ADD_MONTHS(A.REF_DATE,-1),'YYYYMM') THEN R_CNSM_CNSMT END) AS I_R_GVR_EXP_TR_01MB</v>
      </c>
      <c r="X81" s="54" t="str">
        <f t="shared" si="18"/>
        <v>B.PERIODOMES=TO_CHAR(ADD_MONTHS(A.REF_DATE,-1),'YYYYMM')</v>
      </c>
      <c r="Y81" s="54" t="str">
        <f>","&amp;I81&amp;"=B."&amp;I81</f>
        <v>,I_R_GVR_EXP_TR_01MB=B.I_R_GVR_EXP_TR_01MB</v>
      </c>
      <c r="Z81" s="40" t="str">
        <f>",B."&amp;I81</f>
        <v>,B.I_R_GVR_EXP_TR_01MB</v>
      </c>
    </row>
    <row r="82" spans="1:26" x14ac:dyDescent="0.25">
      <c r="A82" s="8" t="s">
        <v>398</v>
      </c>
      <c r="B82" s="21">
        <f t="shared" si="20"/>
        <v>81</v>
      </c>
      <c r="C82" s="15">
        <f t="shared" si="21"/>
        <v>3</v>
      </c>
      <c r="D82" s="15">
        <f t="shared" si="22"/>
        <v>4</v>
      </c>
      <c r="E82" s="48" t="s">
        <v>401</v>
      </c>
      <c r="F82" s="48" t="s">
        <v>412</v>
      </c>
      <c r="G82" s="15" t="s">
        <v>81</v>
      </c>
      <c r="H82" s="15" t="s">
        <v>85</v>
      </c>
      <c r="I82" s="61" t="str">
        <f>M82&amp;"_"&amp;IF(N82&lt;&gt;"R",N82&amp;"_","")&amp;O82&amp;IF(R82&lt;&gt;"", "_", "")&amp;F82&amp;"_"&amp;R82</f>
        <v>I_R_GVR_EXP_TR_02MB</v>
      </c>
      <c r="J82" s="15" cm="1">
        <f t="array" ref="J82">SUMPRODUCT(--(I82=$I$2:$I$625))</f>
        <v>1</v>
      </c>
      <c r="K82" s="14">
        <v>20</v>
      </c>
      <c r="L82" s="15" t="s">
        <v>478</v>
      </c>
      <c r="M82" s="15" t="s">
        <v>10</v>
      </c>
      <c r="N82" s="14" t="s">
        <v>11</v>
      </c>
      <c r="O82" s="15" t="str">
        <f>"R_"&amp;P82&amp;"_EXP"</f>
        <v>R_GVR_EXP</v>
      </c>
      <c r="P82" s="14" t="str">
        <f>VLOOKUP(D82,Nomencalture!$D$4:$H$13,4,0)</f>
        <v>GVR</v>
      </c>
      <c r="Q82" s="14" t="str">
        <f>VLOOKUP(D82,Nomencalture!$D$4:$H$13,5,0)</f>
        <v>Government and consumer services</v>
      </c>
      <c r="R82" s="16" t="str">
        <f t="shared" si="23"/>
        <v>02MB</v>
      </c>
      <c r="S82" s="16" t="s">
        <v>90</v>
      </c>
      <c r="T82" s="21">
        <v>2</v>
      </c>
      <c r="U82" s="21">
        <v>2</v>
      </c>
      <c r="V82" s="53" t="str">
        <f t="shared" si="17"/>
        <v>ALTER TABLE MDL_ABT_B_PD_TDC_S01 ADD I_R_GVR_EXP_TR_02MB NUMBER;</v>
      </c>
      <c r="W82" s="9" t="str">
        <f>","&amp;H82&amp;"(CASE WHEN TIPO_CNSM_CD='"&amp;P82&amp;"' AND "&amp;X82&amp;" THEN "&amp;G82&amp;" END) AS "&amp;I82</f>
        <v>,AVG(CASE WHEN TIPO_CNSM_CD='GVR' AND B.PERIODOMES=TO_CHAR(ADD_MONTHS(A.REF_DATE,-2),'YYYYMM') THEN R_CNSM_CNSMT END) AS I_R_GVR_EXP_TR_02MB</v>
      </c>
      <c r="X82" s="54" t="str">
        <f t="shared" si="18"/>
        <v>B.PERIODOMES=TO_CHAR(ADD_MONTHS(A.REF_DATE,-2),'YYYYMM')</v>
      </c>
      <c r="Y82" s="54" t="str">
        <f>","&amp;I82&amp;"=B."&amp;I82</f>
        <v>,I_R_GVR_EXP_TR_02MB=B.I_R_GVR_EXP_TR_02MB</v>
      </c>
      <c r="Z82" s="40" t="str">
        <f>",B."&amp;I82</f>
        <v>,B.I_R_GVR_EXP_TR_02MB</v>
      </c>
    </row>
    <row r="83" spans="1:26" x14ac:dyDescent="0.25">
      <c r="A83" s="8" t="s">
        <v>398</v>
      </c>
      <c r="B83" s="21">
        <f t="shared" si="20"/>
        <v>82</v>
      </c>
      <c r="C83" s="15">
        <f t="shared" si="21"/>
        <v>4</v>
      </c>
      <c r="D83" s="15">
        <f t="shared" si="22"/>
        <v>4</v>
      </c>
      <c r="E83" s="48" t="s">
        <v>401</v>
      </c>
      <c r="F83" s="48" t="s">
        <v>412</v>
      </c>
      <c r="G83" s="15" t="s">
        <v>81</v>
      </c>
      <c r="H83" s="15" t="s">
        <v>85</v>
      </c>
      <c r="I83" s="61" t="str">
        <f>M83&amp;"_"&amp;IF(N83&lt;&gt;"R",N83&amp;"_","")&amp;O83&amp;IF(R83&lt;&gt;"", "_", "")&amp;F83&amp;"_"&amp;R83</f>
        <v>I_R_GVR_EXP_TR_03MB</v>
      </c>
      <c r="J83" s="15" cm="1">
        <f t="array" ref="J83">SUMPRODUCT(--(I83=$I$2:$I$625))</f>
        <v>1</v>
      </c>
      <c r="K83" s="14">
        <v>20</v>
      </c>
      <c r="L83" s="15" t="s">
        <v>478</v>
      </c>
      <c r="M83" s="15" t="s">
        <v>10</v>
      </c>
      <c r="N83" s="14" t="s">
        <v>11</v>
      </c>
      <c r="O83" s="15" t="str">
        <f>"R_"&amp;P83&amp;"_EXP"</f>
        <v>R_GVR_EXP</v>
      </c>
      <c r="P83" s="14" t="str">
        <f>VLOOKUP(D83,Nomencalture!$D$4:$H$13,4,0)</f>
        <v>GVR</v>
      </c>
      <c r="Q83" s="14" t="str">
        <f>VLOOKUP(D83,Nomencalture!$D$4:$H$13,5,0)</f>
        <v>Government and consumer services</v>
      </c>
      <c r="R83" s="16" t="str">
        <f t="shared" si="23"/>
        <v>03MB</v>
      </c>
      <c r="S83" s="16" t="s">
        <v>90</v>
      </c>
      <c r="T83" s="21">
        <v>3</v>
      </c>
      <c r="U83" s="21">
        <v>3</v>
      </c>
      <c r="V83" s="53" t="str">
        <f t="shared" si="17"/>
        <v>ALTER TABLE MDL_ABT_B_PD_TDC_S01 ADD I_R_GVR_EXP_TR_03MB NUMBER;</v>
      </c>
      <c r="W83" s="9" t="str">
        <f>","&amp;H83&amp;"(CASE WHEN TIPO_CNSM_CD='"&amp;P83&amp;"' AND "&amp;X83&amp;" THEN "&amp;G83&amp;" END) AS "&amp;I83</f>
        <v>,AVG(CASE WHEN TIPO_CNSM_CD='GVR' AND B.PERIODOMES=TO_CHAR(ADD_MONTHS(A.REF_DATE,-3),'YYYYMM') THEN R_CNSM_CNSMT END) AS I_R_GVR_EXP_TR_03MB</v>
      </c>
      <c r="X83" s="54" t="str">
        <f t="shared" si="18"/>
        <v>B.PERIODOMES=TO_CHAR(ADD_MONTHS(A.REF_DATE,-3),'YYYYMM')</v>
      </c>
      <c r="Y83" s="54" t="str">
        <f>","&amp;I83&amp;"=B."&amp;I83</f>
        <v>,I_R_GVR_EXP_TR_03MB=B.I_R_GVR_EXP_TR_03MB</v>
      </c>
      <c r="Z83" s="40" t="str">
        <f>",B."&amp;I83</f>
        <v>,B.I_R_GVR_EXP_TR_03MB</v>
      </c>
    </row>
    <row r="84" spans="1:26" x14ac:dyDescent="0.25">
      <c r="A84" s="8" t="s">
        <v>398</v>
      </c>
      <c r="B84" s="21">
        <f t="shared" si="20"/>
        <v>83</v>
      </c>
      <c r="C84" s="15">
        <f t="shared" si="21"/>
        <v>5</v>
      </c>
      <c r="D84" s="15">
        <f t="shared" si="22"/>
        <v>4</v>
      </c>
      <c r="E84" s="48" t="s">
        <v>401</v>
      </c>
      <c r="F84" s="48" t="s">
        <v>412</v>
      </c>
      <c r="G84" s="15" t="s">
        <v>81</v>
      </c>
      <c r="H84" s="15" t="s">
        <v>85</v>
      </c>
      <c r="I84" s="61" t="str">
        <f>M84&amp;"_"&amp;IF(N84&lt;&gt;"R",N84&amp;"_","")&amp;O84&amp;IF(R84&lt;&gt;"", "_", "")&amp;F84&amp;"_"&amp;R84</f>
        <v>I_R_GVR_EXP_TR_06MB</v>
      </c>
      <c r="J84" s="15" cm="1">
        <f t="array" ref="J84">SUMPRODUCT(--(I84=$I$2:$I$625))</f>
        <v>1</v>
      </c>
      <c r="K84" s="14">
        <v>20</v>
      </c>
      <c r="L84" s="15" t="s">
        <v>478</v>
      </c>
      <c r="M84" s="15" t="s">
        <v>10</v>
      </c>
      <c r="N84" s="14" t="s">
        <v>11</v>
      </c>
      <c r="O84" s="15" t="str">
        <f>"R_"&amp;P84&amp;"_EXP"</f>
        <v>R_GVR_EXP</v>
      </c>
      <c r="P84" s="14" t="str">
        <f>VLOOKUP(D84,Nomencalture!$D$4:$H$13,4,0)</f>
        <v>GVR</v>
      </c>
      <c r="Q84" s="14" t="str">
        <f>VLOOKUP(D84,Nomencalture!$D$4:$H$13,5,0)</f>
        <v>Government and consumer services</v>
      </c>
      <c r="R84" s="16" t="str">
        <f t="shared" si="23"/>
        <v>06MB</v>
      </c>
      <c r="S84" s="16" t="s">
        <v>90</v>
      </c>
      <c r="T84" s="21">
        <v>6</v>
      </c>
      <c r="U84" s="21">
        <v>6</v>
      </c>
      <c r="V84" s="53" t="str">
        <f t="shared" si="17"/>
        <v>ALTER TABLE MDL_ABT_B_PD_TDC_S01 ADD I_R_GVR_EXP_TR_06MB NUMBER;</v>
      </c>
      <c r="W84" s="9" t="str">
        <f>","&amp;H84&amp;"(CASE WHEN TIPO_CNSM_CD='"&amp;P84&amp;"' AND "&amp;X84&amp;" THEN "&amp;G84&amp;" END) AS "&amp;I84</f>
        <v>,AVG(CASE WHEN TIPO_CNSM_CD='GVR' AND B.PERIODOMES=TO_CHAR(ADD_MONTHS(A.REF_DATE,-6),'YYYYMM') THEN R_CNSM_CNSMT END) AS I_R_GVR_EXP_TR_06MB</v>
      </c>
      <c r="X84" s="54" t="str">
        <f t="shared" si="18"/>
        <v>B.PERIODOMES=TO_CHAR(ADD_MONTHS(A.REF_DATE,-6),'YYYYMM')</v>
      </c>
      <c r="Y84" s="54" t="str">
        <f>","&amp;I84&amp;"=B."&amp;I84</f>
        <v>,I_R_GVR_EXP_TR_06MB=B.I_R_GVR_EXP_TR_06MB</v>
      </c>
      <c r="Z84" s="40" t="str">
        <f>",B."&amp;I84</f>
        <v>,B.I_R_GVR_EXP_TR_06MB</v>
      </c>
    </row>
    <row r="85" spans="1:26" x14ac:dyDescent="0.25">
      <c r="A85" s="8" t="s">
        <v>398</v>
      </c>
      <c r="B85" s="21">
        <f t="shared" si="20"/>
        <v>84</v>
      </c>
      <c r="C85" s="15">
        <f t="shared" si="21"/>
        <v>6</v>
      </c>
      <c r="D85" s="15">
        <f t="shared" si="22"/>
        <v>4</v>
      </c>
      <c r="E85" s="48" t="s">
        <v>401</v>
      </c>
      <c r="F85" s="48" t="s">
        <v>412</v>
      </c>
      <c r="G85" s="15" t="s">
        <v>81</v>
      </c>
      <c r="H85" s="15" t="s">
        <v>85</v>
      </c>
      <c r="I85" s="61" t="str">
        <f>M85&amp;"_"&amp;IF(N85&lt;&gt;"R",N85&amp;"_","")&amp;O85&amp;IF(R85&lt;&gt;"", "_", "")&amp;F85&amp;"_"&amp;R85</f>
        <v>I_R_GVR_EXP_TR_09MB</v>
      </c>
      <c r="J85" s="15" cm="1">
        <f t="array" ref="J85">SUMPRODUCT(--(I85=$I$2:$I$625))</f>
        <v>1</v>
      </c>
      <c r="K85" s="14">
        <v>20</v>
      </c>
      <c r="L85" s="15" t="s">
        <v>478</v>
      </c>
      <c r="M85" s="15" t="s">
        <v>10</v>
      </c>
      <c r="N85" s="14" t="s">
        <v>11</v>
      </c>
      <c r="O85" s="15" t="str">
        <f>"R_"&amp;P85&amp;"_EXP"</f>
        <v>R_GVR_EXP</v>
      </c>
      <c r="P85" s="14" t="str">
        <f>VLOOKUP(D85,Nomencalture!$D$4:$H$13,4,0)</f>
        <v>GVR</v>
      </c>
      <c r="Q85" s="14" t="str">
        <f>VLOOKUP(D85,Nomencalture!$D$4:$H$13,5,0)</f>
        <v>Government and consumer services</v>
      </c>
      <c r="R85" s="16" t="str">
        <f t="shared" si="23"/>
        <v>09MB</v>
      </c>
      <c r="S85" s="16" t="s">
        <v>90</v>
      </c>
      <c r="T85" s="21">
        <v>9</v>
      </c>
      <c r="U85" s="21">
        <v>9</v>
      </c>
      <c r="V85" s="53" t="str">
        <f t="shared" si="17"/>
        <v>ALTER TABLE MDL_ABT_B_PD_TDC_S01 ADD I_R_GVR_EXP_TR_09MB NUMBER;</v>
      </c>
      <c r="W85" s="9" t="str">
        <f>","&amp;H85&amp;"(CASE WHEN TIPO_CNSM_CD='"&amp;P85&amp;"' AND "&amp;X85&amp;" THEN "&amp;G85&amp;" END) AS "&amp;I85</f>
        <v>,AVG(CASE WHEN TIPO_CNSM_CD='GVR' AND B.PERIODOMES=TO_CHAR(ADD_MONTHS(A.REF_DATE,-9),'YYYYMM') THEN R_CNSM_CNSMT END) AS I_R_GVR_EXP_TR_09MB</v>
      </c>
      <c r="X85" s="54" t="str">
        <f t="shared" si="18"/>
        <v>B.PERIODOMES=TO_CHAR(ADD_MONTHS(A.REF_DATE,-9),'YYYYMM')</v>
      </c>
      <c r="Y85" s="54" t="str">
        <f>","&amp;I85&amp;"=B."&amp;I85</f>
        <v>,I_R_GVR_EXP_TR_09MB=B.I_R_GVR_EXP_TR_09MB</v>
      </c>
      <c r="Z85" s="40" t="str">
        <f>",B."&amp;I85</f>
        <v>,B.I_R_GVR_EXP_TR_09MB</v>
      </c>
    </row>
    <row r="86" spans="1:26" x14ac:dyDescent="0.25">
      <c r="A86" s="8" t="s">
        <v>398</v>
      </c>
      <c r="B86" s="21">
        <f t="shared" si="20"/>
        <v>85</v>
      </c>
      <c r="C86" s="15">
        <f t="shared" si="21"/>
        <v>7</v>
      </c>
      <c r="D86" s="15">
        <f t="shared" si="22"/>
        <v>4</v>
      </c>
      <c r="E86" s="48" t="s">
        <v>401</v>
      </c>
      <c r="F86" s="48" t="s">
        <v>412</v>
      </c>
      <c r="G86" s="15" t="s">
        <v>81</v>
      </c>
      <c r="H86" s="15" t="s">
        <v>85</v>
      </c>
      <c r="I86" s="61" t="str">
        <f>M86&amp;"_"&amp;IF(N86&lt;&gt;"R",N86&amp;"_","")&amp;O86&amp;IF(R86&lt;&gt;"", "_", "")&amp;F86&amp;"_"&amp;R86</f>
        <v>I_R_GVR_EXP_TR_12MB</v>
      </c>
      <c r="J86" s="15" cm="1">
        <f t="array" ref="J86">SUMPRODUCT(--(I86=$I$2:$I$625))</f>
        <v>1</v>
      </c>
      <c r="K86" s="14">
        <v>20</v>
      </c>
      <c r="L86" s="15" t="s">
        <v>478</v>
      </c>
      <c r="M86" s="15" t="s">
        <v>10</v>
      </c>
      <c r="N86" s="14" t="s">
        <v>11</v>
      </c>
      <c r="O86" s="15" t="str">
        <f>"R_"&amp;P86&amp;"_EXP"</f>
        <v>R_GVR_EXP</v>
      </c>
      <c r="P86" s="14" t="str">
        <f>VLOOKUP(D86,Nomencalture!$D$4:$H$13,4,0)</f>
        <v>GVR</v>
      </c>
      <c r="Q86" s="14" t="str">
        <f>VLOOKUP(D86,Nomencalture!$D$4:$H$13,5,0)</f>
        <v>Government and consumer services</v>
      </c>
      <c r="R86" s="16" t="str">
        <f t="shared" si="23"/>
        <v>12MB</v>
      </c>
      <c r="S86" s="16" t="s">
        <v>90</v>
      </c>
      <c r="T86" s="21">
        <v>12</v>
      </c>
      <c r="U86" s="21">
        <v>12</v>
      </c>
      <c r="V86" s="53" t="str">
        <f t="shared" si="17"/>
        <v>ALTER TABLE MDL_ABT_B_PD_TDC_S01 ADD I_R_GVR_EXP_TR_12MB NUMBER;</v>
      </c>
      <c r="W86" s="9" t="str">
        <f>","&amp;H86&amp;"(CASE WHEN TIPO_CNSM_CD='"&amp;P86&amp;"' AND "&amp;X86&amp;" THEN "&amp;G86&amp;" END) AS "&amp;I86</f>
        <v>,AVG(CASE WHEN TIPO_CNSM_CD='GVR' AND B.PERIODOMES=TO_CHAR(ADD_MONTHS(A.REF_DATE,-12),'YYYYMM') THEN R_CNSM_CNSMT END) AS I_R_GVR_EXP_TR_12MB</v>
      </c>
      <c r="X86" s="54" t="str">
        <f t="shared" si="18"/>
        <v>B.PERIODOMES=TO_CHAR(ADD_MONTHS(A.REF_DATE,-12),'YYYYMM')</v>
      </c>
      <c r="Y86" s="54" t="str">
        <f>","&amp;I86&amp;"=B."&amp;I86</f>
        <v>,I_R_GVR_EXP_TR_12MB=B.I_R_GVR_EXP_TR_12MB</v>
      </c>
      <c r="Z86" s="40" t="str">
        <f>",B."&amp;I86</f>
        <v>,B.I_R_GVR_EXP_TR_12MB</v>
      </c>
    </row>
    <row r="87" spans="1:26" x14ac:dyDescent="0.25">
      <c r="A87" s="8" t="s">
        <v>398</v>
      </c>
      <c r="B87" s="21">
        <f t="shared" si="20"/>
        <v>86</v>
      </c>
      <c r="C87" s="15">
        <f t="shared" si="21"/>
        <v>8</v>
      </c>
      <c r="D87" s="15">
        <f t="shared" si="22"/>
        <v>4</v>
      </c>
      <c r="E87" s="48" t="s">
        <v>401</v>
      </c>
      <c r="F87" s="48" t="s">
        <v>412</v>
      </c>
      <c r="G87" s="15" t="s">
        <v>82</v>
      </c>
      <c r="H87" s="15" t="s">
        <v>85</v>
      </c>
      <c r="I87" s="61" t="str">
        <f>M87&amp;"_"&amp;IF(N87&lt;&gt;"R",N87&amp;"_","")&amp;O87&amp;IF(R87&lt;&gt;"", "_", "")&amp;F87&amp;"_"&amp;R87</f>
        <v>I_MV_R_GVR_EXP_TR_L00M</v>
      </c>
      <c r="J87" s="15" cm="1">
        <f t="array" ref="J87">SUMPRODUCT(--(I87=$I$2:$I$625))</f>
        <v>1</v>
      </c>
      <c r="K87" s="14">
        <v>20</v>
      </c>
      <c r="L87" s="15" t="s">
        <v>478</v>
      </c>
      <c r="M87" s="15" t="s">
        <v>10</v>
      </c>
      <c r="N87" s="14" t="s">
        <v>520</v>
      </c>
      <c r="O87" s="15" t="str">
        <f>"R_"&amp;P87&amp;"_EXP"</f>
        <v>R_GVR_EXP</v>
      </c>
      <c r="P87" s="14" t="str">
        <f>VLOOKUP(D87,Nomencalture!$D$4:$H$13,4,0)</f>
        <v>GVR</v>
      </c>
      <c r="Q87" s="14" t="str">
        <f>VLOOKUP(D87,Nomencalture!$D$4:$H$13,5,0)</f>
        <v>Government and consumer services</v>
      </c>
      <c r="R87" s="16" t="str">
        <f>IF(AND(S87="P",N87="R"),TEXT(T87,"00")&amp;"MB",IF(OR(T87&gt;1,N87="VM"),"L"&amp;TEXT(T87,"00")&amp;"_"&amp;TEXT(U87,"00"),"L"&amp;TEXT(U87,"00")&amp;"M"))</f>
        <v>L00M</v>
      </c>
      <c r="S87" s="16" t="s">
        <v>90</v>
      </c>
      <c r="T87" s="20">
        <v>1</v>
      </c>
      <c r="U87" s="21">
        <v>0</v>
      </c>
      <c r="V87" s="53" t="str">
        <f t="shared" si="17"/>
        <v>ALTER TABLE MDL_ABT_B_PD_TDC_S01 ADD I_MV_R_GVR_EXP_TR_L00M NUMBER;</v>
      </c>
      <c r="W87" s="9" t="str">
        <f>","&amp;H87&amp;"(CASE WHEN TIPO_CNSM_CD='"&amp;P87&amp;"' AND "&amp;X87&amp;" THEN "&amp;G87&amp;" END) AS "&amp;I87</f>
        <v>,AVG(CASE WHEN TIPO_CNSM_CD='GVR' AND B.PERIODOMES=TO_CHAR(ADD_MONTHS(A.REF_DATE,-0),'YYYYMM') THEN VM_R_CNSM_CNSMT END) AS I_MV_R_GVR_EXP_TR_L00M</v>
      </c>
      <c r="X87" s="54" t="str">
        <f t="shared" si="18"/>
        <v>B.PERIODOMES=TO_CHAR(ADD_MONTHS(A.REF_DATE,-0),'YYYYMM')</v>
      </c>
      <c r="Y87" s="54" t="str">
        <f>","&amp;I87&amp;"=B."&amp;I87</f>
        <v>,I_MV_R_GVR_EXP_TR_L00M=B.I_MV_R_GVR_EXP_TR_L00M</v>
      </c>
      <c r="Z87" s="40" t="str">
        <f>",B."&amp;I87</f>
        <v>,B.I_MV_R_GVR_EXP_TR_L00M</v>
      </c>
    </row>
    <row r="88" spans="1:26" x14ac:dyDescent="0.25">
      <c r="A88" s="8" t="s">
        <v>398</v>
      </c>
      <c r="B88" s="21">
        <f t="shared" si="20"/>
        <v>87</v>
      </c>
      <c r="C88" s="15">
        <f t="shared" si="21"/>
        <v>9</v>
      </c>
      <c r="D88" s="15">
        <f t="shared" si="22"/>
        <v>4</v>
      </c>
      <c r="E88" s="48" t="s">
        <v>401</v>
      </c>
      <c r="F88" s="48" t="s">
        <v>412</v>
      </c>
      <c r="G88" s="15" t="s">
        <v>82</v>
      </c>
      <c r="H88" s="15" t="s">
        <v>85</v>
      </c>
      <c r="I88" s="61" t="str">
        <f>M88&amp;"_"&amp;IF(N88&lt;&gt;"R",N88&amp;"_","")&amp;O88&amp;IF(R88&lt;&gt;"", "_", "")&amp;F88&amp;"_"&amp;R88</f>
        <v>I_MV_R_GVR_EXP_TR_L02_01</v>
      </c>
      <c r="J88" s="15" cm="1">
        <f t="array" ref="J88">SUMPRODUCT(--(I88=$I$2:$I$625))</f>
        <v>1</v>
      </c>
      <c r="K88" s="14">
        <v>24</v>
      </c>
      <c r="L88" s="15" t="s">
        <v>478</v>
      </c>
      <c r="M88" s="15" t="s">
        <v>10</v>
      </c>
      <c r="N88" s="14" t="s">
        <v>520</v>
      </c>
      <c r="O88" s="15" t="str">
        <f>"R_"&amp;P88&amp;"_EXP"</f>
        <v>R_GVR_EXP</v>
      </c>
      <c r="P88" s="14" t="str">
        <f>VLOOKUP(D88,Nomencalture!$D$4:$H$13,4,0)</f>
        <v>GVR</v>
      </c>
      <c r="Q88" s="14" t="str">
        <f>VLOOKUP(D88,Nomencalture!$D$4:$H$13,5,0)</f>
        <v>Government and consumer services</v>
      </c>
      <c r="R88" s="16" t="str">
        <f>IF(AND(S88="P",N88="R"),TEXT(T88,"00")&amp;"MB",IF(OR(T88&gt;1,N88="VM"),"L"&amp;TEXT(T88,"00")&amp;"_"&amp;TEXT(U88,"00"),"L"&amp;TEXT(U88,"00")&amp;"M"))</f>
        <v>L02_01</v>
      </c>
      <c r="S88" s="16" t="s">
        <v>90</v>
      </c>
      <c r="T88" s="16">
        <v>2</v>
      </c>
      <c r="U88" s="22">
        <v>1</v>
      </c>
      <c r="V88" s="53" t="str">
        <f t="shared" si="17"/>
        <v>ALTER TABLE MDL_ABT_B_PD_TDC_S01 ADD I_MV_R_GVR_EXP_TR_L02_01 NUMBER;</v>
      </c>
      <c r="W88" s="9" t="str">
        <f>","&amp;H88&amp;"(CASE WHEN TIPO_CNSM_CD='"&amp;P88&amp;"' AND "&amp;X88&amp;" THEN "&amp;G88&amp;" END) AS "&amp;I88</f>
        <v>,AVG(CASE WHEN TIPO_CNSM_CD='GVR' AND B.PERIODOMES=TO_CHAR(ADD_MONTHS(A.REF_DATE,-1),'YYYYMM') THEN VM_R_CNSM_CNSMT END) AS I_MV_R_GVR_EXP_TR_L02_01</v>
      </c>
      <c r="X88" s="54" t="str">
        <f t="shared" si="18"/>
        <v>B.PERIODOMES=TO_CHAR(ADD_MONTHS(A.REF_DATE,-1),'YYYYMM')</v>
      </c>
      <c r="Y88" s="54" t="str">
        <f>","&amp;I88&amp;"=B."&amp;I88</f>
        <v>,I_MV_R_GVR_EXP_TR_L02_01=B.I_MV_R_GVR_EXP_TR_L02_01</v>
      </c>
      <c r="Z88" s="40" t="str">
        <f>",B."&amp;I88</f>
        <v>,B.I_MV_R_GVR_EXP_TR_L02_01</v>
      </c>
    </row>
    <row r="89" spans="1:26" x14ac:dyDescent="0.25">
      <c r="A89" s="8" t="s">
        <v>398</v>
      </c>
      <c r="B89" s="21">
        <f t="shared" si="20"/>
        <v>88</v>
      </c>
      <c r="C89" s="15">
        <f t="shared" si="21"/>
        <v>10</v>
      </c>
      <c r="D89" s="15">
        <f t="shared" si="22"/>
        <v>4</v>
      </c>
      <c r="E89" s="48" t="s">
        <v>401</v>
      </c>
      <c r="F89" s="48" t="s">
        <v>412</v>
      </c>
      <c r="G89" s="15" t="s">
        <v>82</v>
      </c>
      <c r="H89" s="15" t="s">
        <v>85</v>
      </c>
      <c r="I89" s="61" t="str">
        <f>M89&amp;"_"&amp;IF(N89&lt;&gt;"R",N89&amp;"_","")&amp;O89&amp;IF(R89&lt;&gt;"", "_", "")&amp;F89&amp;"_"&amp;R89</f>
        <v>I_MV_R_GVR_EXP_TR_L03_02</v>
      </c>
      <c r="J89" s="15" cm="1">
        <f t="array" ref="J89">SUMPRODUCT(--(I89=$I$2:$I$625))</f>
        <v>1</v>
      </c>
      <c r="K89" s="14">
        <v>24</v>
      </c>
      <c r="L89" s="15" t="s">
        <v>478</v>
      </c>
      <c r="M89" s="15" t="s">
        <v>10</v>
      </c>
      <c r="N89" s="14" t="s">
        <v>520</v>
      </c>
      <c r="O89" s="15" t="str">
        <f>"R_"&amp;P89&amp;"_EXP"</f>
        <v>R_GVR_EXP</v>
      </c>
      <c r="P89" s="14" t="str">
        <f>VLOOKUP(D89,Nomencalture!$D$4:$H$13,4,0)</f>
        <v>GVR</v>
      </c>
      <c r="Q89" s="14" t="str">
        <f>VLOOKUP(D89,Nomencalture!$D$4:$H$13,5,0)</f>
        <v>Government and consumer services</v>
      </c>
      <c r="R89" s="16" t="str">
        <f t="shared" ref="R89:R93" si="24">IF(AND(S89="P",N89="R"),TEXT(T89,"00")&amp;"MB",IF(OR(T89&gt;1,N89="VM"),"L"&amp;TEXT(T89,"00")&amp;"_"&amp;TEXT(U89,"00"),"L"&amp;TEXT(U89,"00")&amp;"M"))</f>
        <v>L03_02</v>
      </c>
      <c r="S89" s="16" t="s">
        <v>90</v>
      </c>
      <c r="T89" s="16">
        <v>3</v>
      </c>
      <c r="U89" s="22">
        <v>2</v>
      </c>
      <c r="V89" s="53" t="str">
        <f t="shared" si="17"/>
        <v>ALTER TABLE MDL_ABT_B_PD_TDC_S01 ADD I_MV_R_GVR_EXP_TR_L03_02 NUMBER;</v>
      </c>
      <c r="W89" s="9" t="str">
        <f>","&amp;H89&amp;"(CASE WHEN TIPO_CNSM_CD='"&amp;P89&amp;"' AND "&amp;X89&amp;" THEN "&amp;G89&amp;" END) AS "&amp;I89</f>
        <v>,AVG(CASE WHEN TIPO_CNSM_CD='GVR' AND B.PERIODOMES=TO_CHAR(ADD_MONTHS(A.REF_DATE,-2),'YYYYMM') THEN VM_R_CNSM_CNSMT END) AS I_MV_R_GVR_EXP_TR_L03_02</v>
      </c>
      <c r="X89" s="54" t="str">
        <f t="shared" si="18"/>
        <v>B.PERIODOMES=TO_CHAR(ADD_MONTHS(A.REF_DATE,-2),'YYYYMM')</v>
      </c>
      <c r="Y89" s="54" t="str">
        <f>","&amp;I89&amp;"=B."&amp;I89</f>
        <v>,I_MV_R_GVR_EXP_TR_L03_02=B.I_MV_R_GVR_EXP_TR_L03_02</v>
      </c>
      <c r="Z89" s="40" t="str">
        <f>",B."&amp;I89</f>
        <v>,B.I_MV_R_GVR_EXP_TR_L03_02</v>
      </c>
    </row>
    <row r="90" spans="1:26" x14ac:dyDescent="0.25">
      <c r="A90" s="8" t="s">
        <v>398</v>
      </c>
      <c r="B90" s="21">
        <f t="shared" si="20"/>
        <v>89</v>
      </c>
      <c r="C90" s="15">
        <f t="shared" si="21"/>
        <v>11</v>
      </c>
      <c r="D90" s="15">
        <f t="shared" si="22"/>
        <v>4</v>
      </c>
      <c r="E90" s="48" t="s">
        <v>401</v>
      </c>
      <c r="F90" s="48" t="s">
        <v>412</v>
      </c>
      <c r="G90" s="15" t="s">
        <v>92</v>
      </c>
      <c r="H90" s="15" t="s">
        <v>85</v>
      </c>
      <c r="I90" s="61" t="str">
        <f>M90&amp;"_"&amp;IF(N90&lt;&gt;"R",N90&amp;"_","")&amp;O90&amp;IF(R90&lt;&gt;"", "_", "")&amp;F90&amp;"_"&amp;R90</f>
        <v>I_QV_R_GVR_EXP_TR_L06_03</v>
      </c>
      <c r="J90" s="15" cm="1">
        <f t="array" ref="J90">SUMPRODUCT(--(I90=$I$2:$I$625))</f>
        <v>1</v>
      </c>
      <c r="K90" s="14">
        <v>24</v>
      </c>
      <c r="L90" s="15" t="s">
        <v>478</v>
      </c>
      <c r="M90" s="15" t="s">
        <v>10</v>
      </c>
      <c r="N90" s="14" t="s">
        <v>521</v>
      </c>
      <c r="O90" s="15" t="str">
        <f>"R_"&amp;P90&amp;"_EXP"</f>
        <v>R_GVR_EXP</v>
      </c>
      <c r="P90" s="14" t="str">
        <f>VLOOKUP(D90,Nomencalture!$D$4:$H$13,4,0)</f>
        <v>GVR</v>
      </c>
      <c r="Q90" s="14" t="str">
        <f>VLOOKUP(D90,Nomencalture!$D$4:$H$13,5,0)</f>
        <v>Government and consumer services</v>
      </c>
      <c r="R90" s="16" t="str">
        <f t="shared" si="24"/>
        <v>L06_03</v>
      </c>
      <c r="S90" s="16" t="s">
        <v>90</v>
      </c>
      <c r="T90" s="16">
        <v>6</v>
      </c>
      <c r="U90" s="22">
        <v>3</v>
      </c>
      <c r="V90" s="53" t="str">
        <f t="shared" si="17"/>
        <v>ALTER TABLE MDL_ABT_B_PD_TDC_S01 ADD I_QV_R_GVR_EXP_TR_L06_03 NUMBER;</v>
      </c>
      <c r="W90" s="9" t="str">
        <f>","&amp;H90&amp;"(CASE WHEN TIPO_CNSM_CD='"&amp;P90&amp;"' AND "&amp;X90&amp;" THEN "&amp;G90&amp;" END) AS "&amp;I90</f>
        <v>,AVG(CASE WHEN TIPO_CNSM_CD='GVR' AND B.PERIODOMES=TO_CHAR(ADD_MONTHS(A.REF_DATE,-3),'YYYYMM') THEN VT_R_CNSM_CNSMT END) AS I_QV_R_GVR_EXP_TR_L06_03</v>
      </c>
      <c r="X90" s="54" t="str">
        <f t="shared" si="18"/>
        <v>B.PERIODOMES=TO_CHAR(ADD_MONTHS(A.REF_DATE,-3),'YYYYMM')</v>
      </c>
      <c r="Y90" s="54" t="str">
        <f>","&amp;I90&amp;"=B."&amp;I90</f>
        <v>,I_QV_R_GVR_EXP_TR_L06_03=B.I_QV_R_GVR_EXP_TR_L06_03</v>
      </c>
      <c r="Z90" s="40" t="str">
        <f>",B."&amp;I90</f>
        <v>,B.I_QV_R_GVR_EXP_TR_L06_03</v>
      </c>
    </row>
    <row r="91" spans="1:26" x14ac:dyDescent="0.25">
      <c r="A91" s="8" t="s">
        <v>398</v>
      </c>
      <c r="B91" s="21">
        <f t="shared" si="20"/>
        <v>90</v>
      </c>
      <c r="C91" s="15">
        <f t="shared" si="21"/>
        <v>12</v>
      </c>
      <c r="D91" s="15">
        <f t="shared" si="22"/>
        <v>4</v>
      </c>
      <c r="E91" s="48" t="s">
        <v>401</v>
      </c>
      <c r="F91" s="48" t="s">
        <v>412</v>
      </c>
      <c r="G91" s="15" t="s">
        <v>92</v>
      </c>
      <c r="H91" s="15" t="s">
        <v>85</v>
      </c>
      <c r="I91" s="61" t="str">
        <f>M91&amp;"_"&amp;IF(N91&lt;&gt;"R",N91&amp;"_","")&amp;O91&amp;IF(R91&lt;&gt;"", "_", "")&amp;F91&amp;"_"&amp;R91</f>
        <v>I_QV_R_GVR_EXP_TR_L09_06</v>
      </c>
      <c r="J91" s="15" cm="1">
        <f t="array" ref="J91">SUMPRODUCT(--(I91=$I$2:$I$625))</f>
        <v>1</v>
      </c>
      <c r="K91" s="14">
        <v>24</v>
      </c>
      <c r="L91" s="15" t="s">
        <v>478</v>
      </c>
      <c r="M91" s="15" t="s">
        <v>10</v>
      </c>
      <c r="N91" s="14" t="s">
        <v>521</v>
      </c>
      <c r="O91" s="15" t="str">
        <f>"R_"&amp;P91&amp;"_EXP"</f>
        <v>R_GVR_EXP</v>
      </c>
      <c r="P91" s="14" t="str">
        <f>VLOOKUP(D91,Nomencalture!$D$4:$H$13,4,0)</f>
        <v>GVR</v>
      </c>
      <c r="Q91" s="14" t="str">
        <f>VLOOKUP(D91,Nomencalture!$D$4:$H$13,5,0)</f>
        <v>Government and consumer services</v>
      </c>
      <c r="R91" s="16" t="str">
        <f t="shared" si="24"/>
        <v>L09_06</v>
      </c>
      <c r="S91" s="16" t="s">
        <v>90</v>
      </c>
      <c r="T91" s="16">
        <v>9</v>
      </c>
      <c r="U91" s="22">
        <v>6</v>
      </c>
      <c r="V91" s="53" t="str">
        <f t="shared" si="17"/>
        <v>ALTER TABLE MDL_ABT_B_PD_TDC_S01 ADD I_QV_R_GVR_EXP_TR_L09_06 NUMBER;</v>
      </c>
      <c r="W91" s="9" t="str">
        <f>","&amp;H91&amp;"(CASE WHEN TIPO_CNSM_CD='"&amp;P91&amp;"' AND "&amp;X91&amp;" THEN "&amp;G91&amp;" END) AS "&amp;I91</f>
        <v>,AVG(CASE WHEN TIPO_CNSM_CD='GVR' AND B.PERIODOMES=TO_CHAR(ADD_MONTHS(A.REF_DATE,-6),'YYYYMM') THEN VT_R_CNSM_CNSMT END) AS I_QV_R_GVR_EXP_TR_L09_06</v>
      </c>
      <c r="X91" s="54" t="str">
        <f t="shared" si="18"/>
        <v>B.PERIODOMES=TO_CHAR(ADD_MONTHS(A.REF_DATE,-6),'YYYYMM')</v>
      </c>
      <c r="Y91" s="54" t="str">
        <f>","&amp;I91&amp;"=B."&amp;I91</f>
        <v>,I_QV_R_GVR_EXP_TR_L09_06=B.I_QV_R_GVR_EXP_TR_L09_06</v>
      </c>
      <c r="Z91" s="40" t="str">
        <f>",B."&amp;I91</f>
        <v>,B.I_QV_R_GVR_EXP_TR_L09_06</v>
      </c>
    </row>
    <row r="92" spans="1:26" x14ac:dyDescent="0.25">
      <c r="A92" s="8" t="s">
        <v>398</v>
      </c>
      <c r="B92" s="21">
        <f t="shared" si="20"/>
        <v>91</v>
      </c>
      <c r="C92" s="15">
        <f t="shared" si="21"/>
        <v>13</v>
      </c>
      <c r="D92" s="15">
        <f t="shared" si="22"/>
        <v>4</v>
      </c>
      <c r="E92" s="48" t="s">
        <v>401</v>
      </c>
      <c r="F92" s="48" t="s">
        <v>412</v>
      </c>
      <c r="G92" s="15" t="s">
        <v>92</v>
      </c>
      <c r="H92" s="15" t="s">
        <v>85</v>
      </c>
      <c r="I92" s="61" t="str">
        <f>M92&amp;"_"&amp;IF(N92&lt;&gt;"R",N92&amp;"_","")&amp;O92&amp;IF(R92&lt;&gt;"", "_", "")&amp;F92&amp;"_"&amp;R92</f>
        <v>I_QV_R_GVR_EXP_TR_L12_09</v>
      </c>
      <c r="J92" s="15" cm="1">
        <f t="array" ref="J92">SUMPRODUCT(--(I92=$I$2:$I$625))</f>
        <v>1</v>
      </c>
      <c r="K92" s="14">
        <v>24</v>
      </c>
      <c r="L92" s="15" t="s">
        <v>478</v>
      </c>
      <c r="M92" s="15" t="s">
        <v>10</v>
      </c>
      <c r="N92" s="14" t="s">
        <v>521</v>
      </c>
      <c r="O92" s="15" t="str">
        <f>"R_"&amp;P92&amp;"_EXP"</f>
        <v>R_GVR_EXP</v>
      </c>
      <c r="P92" s="14" t="str">
        <f>VLOOKUP(D92,Nomencalture!$D$4:$H$13,4,0)</f>
        <v>GVR</v>
      </c>
      <c r="Q92" s="14" t="str">
        <f>VLOOKUP(D92,Nomencalture!$D$4:$H$13,5,0)</f>
        <v>Government and consumer services</v>
      </c>
      <c r="R92" s="16" t="str">
        <f t="shared" si="24"/>
        <v>L12_09</v>
      </c>
      <c r="S92" s="16" t="s">
        <v>90</v>
      </c>
      <c r="T92" s="16">
        <v>12</v>
      </c>
      <c r="U92" s="22">
        <v>9</v>
      </c>
      <c r="V92" s="53" t="str">
        <f t="shared" si="17"/>
        <v>ALTER TABLE MDL_ABT_B_PD_TDC_S01 ADD I_QV_R_GVR_EXP_TR_L12_09 NUMBER;</v>
      </c>
      <c r="W92" s="9" t="str">
        <f>","&amp;H92&amp;"(CASE WHEN TIPO_CNSM_CD='"&amp;P92&amp;"' AND "&amp;X92&amp;" THEN "&amp;G92&amp;" END) AS "&amp;I92</f>
        <v>,AVG(CASE WHEN TIPO_CNSM_CD='GVR' AND B.PERIODOMES=TO_CHAR(ADD_MONTHS(A.REF_DATE,-9),'YYYYMM') THEN VT_R_CNSM_CNSMT END) AS I_QV_R_GVR_EXP_TR_L12_09</v>
      </c>
      <c r="X92" s="54" t="str">
        <f t="shared" si="18"/>
        <v>B.PERIODOMES=TO_CHAR(ADD_MONTHS(A.REF_DATE,-9),'YYYYMM')</v>
      </c>
      <c r="Y92" s="54" t="str">
        <f>","&amp;I92&amp;"=B."&amp;I92</f>
        <v>,I_QV_R_GVR_EXP_TR_L12_09=B.I_QV_R_GVR_EXP_TR_L12_09</v>
      </c>
      <c r="Z92" s="40" t="str">
        <f>",B."&amp;I92</f>
        <v>,B.I_QV_R_GVR_EXP_TR_L12_09</v>
      </c>
    </row>
    <row r="93" spans="1:26" x14ac:dyDescent="0.25">
      <c r="A93" s="8" t="s">
        <v>398</v>
      </c>
      <c r="B93" s="21">
        <f t="shared" si="20"/>
        <v>92</v>
      </c>
      <c r="C93" s="15">
        <f t="shared" si="21"/>
        <v>14</v>
      </c>
      <c r="D93" s="15">
        <f t="shared" si="22"/>
        <v>4</v>
      </c>
      <c r="E93" s="48" t="s">
        <v>401</v>
      </c>
      <c r="F93" s="48" t="s">
        <v>412</v>
      </c>
      <c r="G93" s="15" t="s">
        <v>93</v>
      </c>
      <c r="H93" s="15" t="s">
        <v>85</v>
      </c>
      <c r="I93" s="61" t="str">
        <f>M93&amp;"_"&amp;IF(N93&lt;&gt;"R",N93&amp;"_","")&amp;O93&amp;IF(R93&lt;&gt;"", "_", "")&amp;F93&amp;"_"&amp;R93</f>
        <v>I_SV_R_GVR_EXP_TR_L12_06</v>
      </c>
      <c r="J93" s="15" cm="1">
        <f t="array" ref="J93">SUMPRODUCT(--(I93=$I$2:$I$625))</f>
        <v>1</v>
      </c>
      <c r="K93" s="14">
        <v>24</v>
      </c>
      <c r="L93" s="15" t="s">
        <v>478</v>
      </c>
      <c r="M93" s="15" t="s">
        <v>10</v>
      </c>
      <c r="N93" s="14" t="s">
        <v>523</v>
      </c>
      <c r="O93" s="15" t="str">
        <f>"R_"&amp;P93&amp;"_EXP"</f>
        <v>R_GVR_EXP</v>
      </c>
      <c r="P93" s="14" t="str">
        <f>VLOOKUP(D93,Nomencalture!$D$4:$H$13,4,0)</f>
        <v>GVR</v>
      </c>
      <c r="Q93" s="14" t="str">
        <f>VLOOKUP(D93,Nomencalture!$D$4:$H$13,5,0)</f>
        <v>Government and consumer services</v>
      </c>
      <c r="R93" s="16" t="str">
        <f t="shared" si="24"/>
        <v>L12_06</v>
      </c>
      <c r="S93" s="16" t="s">
        <v>90</v>
      </c>
      <c r="T93" s="16">
        <v>12</v>
      </c>
      <c r="U93" s="22">
        <v>6</v>
      </c>
      <c r="V93" s="53" t="str">
        <f t="shared" si="17"/>
        <v>ALTER TABLE MDL_ABT_B_PD_TDC_S01 ADD I_SV_R_GVR_EXP_TR_L12_06 NUMBER;</v>
      </c>
      <c r="W93" s="9" t="str">
        <f>","&amp;H93&amp;"(CASE WHEN TIPO_CNSM_CD='"&amp;P93&amp;"' AND "&amp;X93&amp;" THEN "&amp;G93&amp;" END) AS "&amp;I93</f>
        <v>,AVG(CASE WHEN TIPO_CNSM_CD='GVR' AND B.PERIODOMES=TO_CHAR(ADD_MONTHS(A.REF_DATE,-6),'YYYYMM') THEN VS_R_CNSM_CNSMT END) AS I_SV_R_GVR_EXP_TR_L12_06</v>
      </c>
      <c r="X93" s="54" t="str">
        <f t="shared" si="18"/>
        <v>B.PERIODOMES=TO_CHAR(ADD_MONTHS(A.REF_DATE,-6),'YYYYMM')</v>
      </c>
      <c r="Y93" s="54" t="str">
        <f>","&amp;I93&amp;"=B."&amp;I93</f>
        <v>,I_SV_R_GVR_EXP_TR_L12_06=B.I_SV_R_GVR_EXP_TR_L12_06</v>
      </c>
      <c r="Z93" s="40" t="str">
        <f>",B."&amp;I93</f>
        <v>,B.I_SV_R_GVR_EXP_TR_L12_06</v>
      </c>
    </row>
    <row r="94" spans="1:26" x14ac:dyDescent="0.25">
      <c r="A94" s="8" t="s">
        <v>398</v>
      </c>
      <c r="B94" s="21">
        <f t="shared" si="20"/>
        <v>93</v>
      </c>
      <c r="C94" s="15">
        <f t="shared" si="21"/>
        <v>15</v>
      </c>
      <c r="D94" s="15">
        <f t="shared" si="22"/>
        <v>4</v>
      </c>
      <c r="E94" s="48" t="s">
        <v>401</v>
      </c>
      <c r="F94" s="48" t="s">
        <v>412</v>
      </c>
      <c r="G94" s="15" t="s">
        <v>81</v>
      </c>
      <c r="H94" s="15" t="s">
        <v>85</v>
      </c>
      <c r="I94" s="61" t="str">
        <f>M94&amp;"_"&amp;IF(N94&lt;&gt;"R",N94&amp;"_","")&amp;O94&amp;IF(R94&lt;&gt;"", "_", "")&amp;F94&amp;"_"&amp;R94</f>
        <v>I_AV_R_GVR_EXP_TR_L03M</v>
      </c>
      <c r="J94" s="15" cm="1">
        <f t="array" ref="J94">SUMPRODUCT(--(I94=$I$2:$I$625))</f>
        <v>1</v>
      </c>
      <c r="K94" s="14">
        <v>23</v>
      </c>
      <c r="L94" s="15" t="s">
        <v>478</v>
      </c>
      <c r="M94" s="15" t="s">
        <v>10</v>
      </c>
      <c r="N94" s="14" t="s">
        <v>15</v>
      </c>
      <c r="O94" s="15" t="str">
        <f>"R_"&amp;P94&amp;"_EXP"</f>
        <v>R_GVR_EXP</v>
      </c>
      <c r="P94" s="14" t="str">
        <f>VLOOKUP(D94,Nomencalture!$D$4:$H$13,4,0)</f>
        <v>GVR</v>
      </c>
      <c r="Q94" s="14" t="str">
        <f>VLOOKUP(D94,Nomencalture!$D$4:$H$13,5,0)</f>
        <v>Government and consumer services</v>
      </c>
      <c r="R94" s="16" t="str">
        <f>IF(AND(S94="P",N94="R"),TEXT(T94,"00")&amp;"MB",IF(OR(T94&gt;1,N94="VM"),"L"&amp;TEXT(T94,"00")&amp;"_"&amp;TEXT(U94,"00"),"L"&amp;TEXT(U94,"00")&amp;"M"))</f>
        <v>L03M</v>
      </c>
      <c r="S94" s="16" t="s">
        <v>54</v>
      </c>
      <c r="T94" s="20">
        <v>1</v>
      </c>
      <c r="U94" s="21">
        <v>3</v>
      </c>
      <c r="V94" s="53" t="str">
        <f t="shared" si="17"/>
        <v>ALTER TABLE MDL_ABT_B_PD_TDC_S01 ADD I_AV_R_GVR_EXP_TR_L03M NUMBER;</v>
      </c>
      <c r="W94" s="9" t="str">
        <f>","&amp;H94&amp;"(CASE WHEN TIPO_CNSM_CD='"&amp;P94&amp;"' AND "&amp;X94&amp;" THEN "&amp;G94&amp;" END) AS "&amp;I94</f>
        <v>,AVG(CASE WHEN TIPO_CNSM_CD='GVR' AND B.PERIODOMES BETWEEN TO_CHAR(ADD_MONTHS(A.REF_DATE,-3),'YYYYMM') AND TO_CHAR(ADD_MONTHS(A.REF_DATE,-1),'YYYYMM') THEN R_CNSM_CNSMT END) AS I_AV_R_GVR_EXP_TR_L03M</v>
      </c>
      <c r="X94" s="54" t="str">
        <f t="shared" si="18"/>
        <v>B.PERIODOMES BETWEEN TO_CHAR(ADD_MONTHS(A.REF_DATE,-3),'YYYYMM') AND TO_CHAR(ADD_MONTHS(A.REF_DATE,-1),'YYYYMM')</v>
      </c>
      <c r="Y94" s="54" t="str">
        <f>","&amp;I94&amp;"=B."&amp;I94</f>
        <v>,I_AV_R_GVR_EXP_TR_L03M=B.I_AV_R_GVR_EXP_TR_L03M</v>
      </c>
      <c r="Z94" s="40" t="str">
        <f>",B."&amp;I94</f>
        <v>,B.I_AV_R_GVR_EXP_TR_L03M</v>
      </c>
    </row>
    <row r="95" spans="1:26" x14ac:dyDescent="0.25">
      <c r="A95" s="8" t="s">
        <v>398</v>
      </c>
      <c r="B95" s="21">
        <f t="shared" si="20"/>
        <v>94</v>
      </c>
      <c r="C95" s="15">
        <f t="shared" si="21"/>
        <v>16</v>
      </c>
      <c r="D95" s="15">
        <f t="shared" si="22"/>
        <v>4</v>
      </c>
      <c r="E95" s="48" t="s">
        <v>401</v>
      </c>
      <c r="F95" s="48" t="s">
        <v>412</v>
      </c>
      <c r="G95" s="15" t="s">
        <v>81</v>
      </c>
      <c r="H95" s="15" t="s">
        <v>85</v>
      </c>
      <c r="I95" s="61" t="str">
        <f>M95&amp;"_"&amp;IF(N95&lt;&gt;"R",N95&amp;"_","")&amp;O95&amp;IF(R95&lt;&gt;"", "_", "")&amp;F95&amp;"_"&amp;R95</f>
        <v>I_AV_R_GVR_EXP_TR_L06M</v>
      </c>
      <c r="J95" s="15" cm="1">
        <f t="array" ref="J95">SUMPRODUCT(--(I95=$I$2:$I$625))</f>
        <v>1</v>
      </c>
      <c r="K95" s="14">
        <v>23</v>
      </c>
      <c r="L95" s="15" t="s">
        <v>478</v>
      </c>
      <c r="M95" s="15" t="s">
        <v>10</v>
      </c>
      <c r="N95" s="14" t="s">
        <v>15</v>
      </c>
      <c r="O95" s="15" t="str">
        <f>"R_"&amp;P95&amp;"_EXP"</f>
        <v>R_GVR_EXP</v>
      </c>
      <c r="P95" s="14" t="str">
        <f>VLOOKUP(D95,Nomencalture!$D$4:$H$13,4,0)</f>
        <v>GVR</v>
      </c>
      <c r="Q95" s="14" t="str">
        <f>VLOOKUP(D95,Nomencalture!$D$4:$H$13,5,0)</f>
        <v>Government and consumer services</v>
      </c>
      <c r="R95" s="16" t="str">
        <f>IF(AND(S95="P",N95="R"),TEXT(T95,"00")&amp;"MB",IF(OR(T95&gt;1,N95="VM"),"L"&amp;TEXT(T95,"00")&amp;"_"&amp;TEXT(U95,"00"),"L"&amp;TEXT(U95,"00")&amp;"M"))</f>
        <v>L06M</v>
      </c>
      <c r="S95" s="16" t="s">
        <v>54</v>
      </c>
      <c r="T95" s="20">
        <v>1</v>
      </c>
      <c r="U95" s="21">
        <v>6</v>
      </c>
      <c r="V95" s="53" t="str">
        <f t="shared" si="17"/>
        <v>ALTER TABLE MDL_ABT_B_PD_TDC_S01 ADD I_AV_R_GVR_EXP_TR_L06M NUMBER;</v>
      </c>
      <c r="W95" s="9" t="str">
        <f>","&amp;H95&amp;"(CASE WHEN TIPO_CNSM_CD='"&amp;P95&amp;"' AND "&amp;X95&amp;" THEN "&amp;G95&amp;" END) AS "&amp;I95</f>
        <v>,AVG(CASE WHEN TIPO_CNSM_CD='GVR' AND B.PERIODOMES BETWEEN TO_CHAR(ADD_MONTHS(A.REF_DATE,-6),'YYYYMM') AND TO_CHAR(ADD_MONTHS(A.REF_DATE,-1),'YYYYMM') THEN R_CNSM_CNSMT END) AS I_AV_R_GVR_EXP_TR_L06M</v>
      </c>
      <c r="X95" s="54" t="str">
        <f t="shared" si="18"/>
        <v>B.PERIODOMES BETWEEN TO_CHAR(ADD_MONTHS(A.REF_DATE,-6),'YYYYMM') AND TO_CHAR(ADD_MONTHS(A.REF_DATE,-1),'YYYYMM')</v>
      </c>
      <c r="Y95" s="54" t="str">
        <f>","&amp;I95&amp;"=B."&amp;I95</f>
        <v>,I_AV_R_GVR_EXP_TR_L06M=B.I_AV_R_GVR_EXP_TR_L06M</v>
      </c>
      <c r="Z95" s="40" t="str">
        <f>",B."&amp;I95</f>
        <v>,B.I_AV_R_GVR_EXP_TR_L06M</v>
      </c>
    </row>
    <row r="96" spans="1:26" x14ac:dyDescent="0.25">
      <c r="A96" s="8" t="s">
        <v>398</v>
      </c>
      <c r="B96" s="21">
        <f t="shared" si="20"/>
        <v>95</v>
      </c>
      <c r="C96" s="15">
        <f t="shared" si="21"/>
        <v>17</v>
      </c>
      <c r="D96" s="15">
        <f t="shared" si="22"/>
        <v>4</v>
      </c>
      <c r="E96" s="48" t="s">
        <v>401</v>
      </c>
      <c r="F96" s="48" t="s">
        <v>412</v>
      </c>
      <c r="G96" s="15" t="s">
        <v>81</v>
      </c>
      <c r="H96" s="15" t="s">
        <v>85</v>
      </c>
      <c r="I96" s="61" t="str">
        <f>M96&amp;"_"&amp;IF(N96&lt;&gt;"R",N96&amp;"_","")&amp;O96&amp;IF(R96&lt;&gt;"", "_", "")&amp;F96&amp;"_"&amp;R96</f>
        <v>I_AV_R_GVR_EXP_TR_L12M</v>
      </c>
      <c r="J96" s="15" cm="1">
        <f t="array" ref="J96">SUMPRODUCT(--(I96=$I$2:$I$625))</f>
        <v>1</v>
      </c>
      <c r="K96" s="14">
        <v>23</v>
      </c>
      <c r="L96" s="15" t="s">
        <v>478</v>
      </c>
      <c r="M96" s="15" t="s">
        <v>10</v>
      </c>
      <c r="N96" s="14" t="s">
        <v>15</v>
      </c>
      <c r="O96" s="15" t="str">
        <f>"R_"&amp;P96&amp;"_EXP"</f>
        <v>R_GVR_EXP</v>
      </c>
      <c r="P96" s="14" t="str">
        <f>VLOOKUP(D96,Nomencalture!$D$4:$H$13,4,0)</f>
        <v>GVR</v>
      </c>
      <c r="Q96" s="14" t="str">
        <f>VLOOKUP(D96,Nomencalture!$D$4:$H$13,5,0)</f>
        <v>Government and consumer services</v>
      </c>
      <c r="R96" s="16" t="str">
        <f t="shared" ref="R96:R105" si="25">IF(AND(S96="P",N96="R"),TEXT(T96,"00")&amp;"MB",IF(OR(T96&gt;1,N96="VM"),"L"&amp;TEXT(T96,"00")&amp;"_"&amp;TEXT(U96,"00"),"L"&amp;TEXT(U96,"00")&amp;"M"))</f>
        <v>L12M</v>
      </c>
      <c r="S96" s="16" t="s">
        <v>54</v>
      </c>
      <c r="T96" s="20">
        <v>1</v>
      </c>
      <c r="U96" s="21">
        <v>12</v>
      </c>
      <c r="V96" s="53" t="str">
        <f t="shared" si="17"/>
        <v>ALTER TABLE MDL_ABT_B_PD_TDC_S01 ADD I_AV_R_GVR_EXP_TR_L12M NUMBER;</v>
      </c>
      <c r="W96" s="9" t="str">
        <f>","&amp;H96&amp;"(CASE WHEN TIPO_CNSM_CD='"&amp;P96&amp;"' AND "&amp;X96&amp;" THEN "&amp;G96&amp;" END) AS "&amp;I96</f>
        <v>,AVG(CASE WHEN TIPO_CNSM_CD='GVR' AND B.PERIODOMES BETWEEN TO_CHAR(ADD_MONTHS(A.REF_DATE,-12),'YYYYMM') AND TO_CHAR(ADD_MONTHS(A.REF_DATE,-1),'YYYYMM') THEN R_CNSM_CNSMT END) AS I_AV_R_GVR_EXP_TR_L12M</v>
      </c>
      <c r="X96" s="54" t="str">
        <f t="shared" si="18"/>
        <v>B.PERIODOMES BETWEEN TO_CHAR(ADD_MONTHS(A.REF_DATE,-12),'YYYYMM') AND TO_CHAR(ADD_MONTHS(A.REF_DATE,-1),'YYYYMM')</v>
      </c>
      <c r="Y96" s="54" t="str">
        <f>","&amp;I96&amp;"=B."&amp;I96</f>
        <v>,I_AV_R_GVR_EXP_TR_L12M=B.I_AV_R_GVR_EXP_TR_L12M</v>
      </c>
      <c r="Z96" s="40" t="str">
        <f>",B."&amp;I96</f>
        <v>,B.I_AV_R_GVR_EXP_TR_L12M</v>
      </c>
    </row>
    <row r="97" spans="1:26" x14ac:dyDescent="0.25">
      <c r="A97" s="8" t="s">
        <v>398</v>
      </c>
      <c r="B97" s="21">
        <f t="shared" si="20"/>
        <v>96</v>
      </c>
      <c r="C97" s="15">
        <f t="shared" si="21"/>
        <v>18</v>
      </c>
      <c r="D97" s="15">
        <f t="shared" si="22"/>
        <v>4</v>
      </c>
      <c r="E97" s="48" t="s">
        <v>401</v>
      </c>
      <c r="F97" s="48" t="s">
        <v>412</v>
      </c>
      <c r="G97" s="15" t="s">
        <v>81</v>
      </c>
      <c r="H97" s="15" t="s">
        <v>85</v>
      </c>
      <c r="I97" s="61" t="str">
        <f>M97&amp;"_"&amp;IF(N97&lt;&gt;"R",N97&amp;"_","")&amp;O97&amp;IF(R97&lt;&gt;"", "_", "")&amp;F97&amp;"_"&amp;R97</f>
        <v>I_AV_R_GVR_EXP_TR_L13_24</v>
      </c>
      <c r="J97" s="15" cm="1">
        <f t="array" ref="J97">SUMPRODUCT(--(I97=$I$2:$I$625))</f>
        <v>1</v>
      </c>
      <c r="K97" s="14">
        <v>25</v>
      </c>
      <c r="L97" s="15" t="s">
        <v>478</v>
      </c>
      <c r="M97" s="15" t="s">
        <v>10</v>
      </c>
      <c r="N97" s="14" t="s">
        <v>15</v>
      </c>
      <c r="O97" s="15" t="str">
        <f>"R_"&amp;P97&amp;"_EXP"</f>
        <v>R_GVR_EXP</v>
      </c>
      <c r="P97" s="14" t="str">
        <f>VLOOKUP(D97,Nomencalture!$D$4:$H$13,4,0)</f>
        <v>GVR</v>
      </c>
      <c r="Q97" s="14" t="str">
        <f>VLOOKUP(D97,Nomencalture!$D$4:$H$13,5,0)</f>
        <v>Government and consumer services</v>
      </c>
      <c r="R97" s="16" t="str">
        <f t="shared" si="25"/>
        <v>L13_24</v>
      </c>
      <c r="S97" s="16" t="s">
        <v>54</v>
      </c>
      <c r="T97" s="20">
        <v>13</v>
      </c>
      <c r="U97" s="21">
        <v>24</v>
      </c>
      <c r="V97" s="53" t="str">
        <f t="shared" si="17"/>
        <v>ALTER TABLE MDL_ABT_B_PD_TDC_S01 ADD I_AV_R_GVR_EXP_TR_L13_24 NUMBER;</v>
      </c>
      <c r="W97" s="9" t="str">
        <f>","&amp;H97&amp;"(CASE WHEN TIPO_CNSM_CD='"&amp;P97&amp;"' AND "&amp;X97&amp;" THEN "&amp;G97&amp;" END) AS "&amp;I97</f>
        <v>,AVG(CASE WHEN TIPO_CNSM_CD='GVR' AND B.PERIODOMES BETWEEN TO_CHAR(ADD_MONTHS(A.REF_DATE,-24),'YYYYMM') AND TO_CHAR(ADD_MONTHS(A.REF_DATE,-13),'YYYYMM') THEN R_CNSM_CNSMT END) AS I_AV_R_GVR_EXP_TR_L13_24</v>
      </c>
      <c r="X97" s="54" t="str">
        <f t="shared" si="18"/>
        <v>B.PERIODOMES BETWEEN TO_CHAR(ADD_MONTHS(A.REF_DATE,-24),'YYYYMM') AND TO_CHAR(ADD_MONTHS(A.REF_DATE,-13),'YYYYMM')</v>
      </c>
      <c r="Y97" s="54" t="str">
        <f>","&amp;I97&amp;"=B."&amp;I97</f>
        <v>,I_AV_R_GVR_EXP_TR_L13_24=B.I_AV_R_GVR_EXP_TR_L13_24</v>
      </c>
      <c r="Z97" s="40" t="str">
        <f>",B."&amp;I97</f>
        <v>,B.I_AV_R_GVR_EXP_TR_L13_24</v>
      </c>
    </row>
    <row r="98" spans="1:26" x14ac:dyDescent="0.25">
      <c r="A98" s="8" t="s">
        <v>398</v>
      </c>
      <c r="B98" s="21">
        <f t="shared" si="20"/>
        <v>97</v>
      </c>
      <c r="C98" s="15">
        <f t="shared" si="21"/>
        <v>19</v>
      </c>
      <c r="D98" s="15">
        <f t="shared" si="22"/>
        <v>4</v>
      </c>
      <c r="E98" s="48" t="s">
        <v>401</v>
      </c>
      <c r="F98" s="48" t="s">
        <v>412</v>
      </c>
      <c r="G98" s="15" t="s">
        <v>83</v>
      </c>
      <c r="H98" s="15" t="s">
        <v>86</v>
      </c>
      <c r="I98" s="61" t="str">
        <f>M98&amp;"_"&amp;IF(N98&lt;&gt;"R",N98&amp;"_","")&amp;O98&amp;IF(R98&lt;&gt;"", "_", "")&amp;F98&amp;"_"&amp;R98</f>
        <v>I_SIN_R_GVR_EXP_TR_L03M</v>
      </c>
      <c r="J98" s="15" cm="1">
        <f t="array" ref="J98">SUMPRODUCT(--(I98=$I$2:$I$625))</f>
        <v>1</v>
      </c>
      <c r="K98" s="14">
        <v>24</v>
      </c>
      <c r="L98" s="15" t="s">
        <v>478</v>
      </c>
      <c r="M98" s="15" t="s">
        <v>10</v>
      </c>
      <c r="N98" s="14" t="s">
        <v>16</v>
      </c>
      <c r="O98" s="15" t="str">
        <f>"R_"&amp;P98&amp;"_EXP"</f>
        <v>R_GVR_EXP</v>
      </c>
      <c r="P98" s="14" t="str">
        <f>VLOOKUP(D98,Nomencalture!$D$4:$H$13,4,0)</f>
        <v>GVR</v>
      </c>
      <c r="Q98" s="14" t="str">
        <f>VLOOKUP(D98,Nomencalture!$D$4:$H$13,5,0)</f>
        <v>Government and consumer services</v>
      </c>
      <c r="R98" s="16" t="str">
        <f t="shared" si="25"/>
        <v>L03M</v>
      </c>
      <c r="S98" s="16" t="s">
        <v>54</v>
      </c>
      <c r="T98" s="20">
        <v>1</v>
      </c>
      <c r="U98" s="21">
        <v>3</v>
      </c>
      <c r="V98" s="53" t="str">
        <f t="shared" si="17"/>
        <v>ALTER TABLE MDL_ABT_B_PD_TDC_S01 ADD I_SIN_R_GVR_EXP_TR_L03M NUMBER;</v>
      </c>
      <c r="W98" s="9" t="str">
        <f>","&amp;H98&amp;"(CASE WHEN TIPO_CNSM_CD='"&amp;P98&amp;"' AND "&amp;X98&amp;" THEN "&amp;G98&amp;" END) AS "&amp;I98</f>
        <v>,SUM(CASE WHEN TIPO_CNSM_CD='GVR' AND B.PERIODOMES BETWEEN TO_CHAR(ADD_MONTHS(A.REF_DATE,-3),'YYYYMM') AND TO_CHAR(ADD_MONTHS(A.REF_DATE,-1),'YYYYMM') THEN IN_R_CNSM_CNSMT END) AS I_SIN_R_GVR_EXP_TR_L03M</v>
      </c>
      <c r="X98" s="54" t="str">
        <f t="shared" si="18"/>
        <v>B.PERIODOMES BETWEEN TO_CHAR(ADD_MONTHS(A.REF_DATE,-3),'YYYYMM') AND TO_CHAR(ADD_MONTHS(A.REF_DATE,-1),'YYYYMM')</v>
      </c>
      <c r="Y98" s="54" t="str">
        <f>","&amp;I98&amp;"=B."&amp;I98</f>
        <v>,I_SIN_R_GVR_EXP_TR_L03M=B.I_SIN_R_GVR_EXP_TR_L03M</v>
      </c>
      <c r="Z98" s="40" t="str">
        <f>",B."&amp;I98</f>
        <v>,B.I_SIN_R_GVR_EXP_TR_L03M</v>
      </c>
    </row>
    <row r="99" spans="1:26" x14ac:dyDescent="0.25">
      <c r="A99" s="8" t="s">
        <v>398</v>
      </c>
      <c r="B99" s="21">
        <f t="shared" si="20"/>
        <v>98</v>
      </c>
      <c r="C99" s="15">
        <f t="shared" si="21"/>
        <v>20</v>
      </c>
      <c r="D99" s="15">
        <f t="shared" si="22"/>
        <v>4</v>
      </c>
      <c r="E99" s="48" t="s">
        <v>401</v>
      </c>
      <c r="F99" s="48" t="s">
        <v>412</v>
      </c>
      <c r="G99" s="15" t="s">
        <v>83</v>
      </c>
      <c r="H99" s="15" t="s">
        <v>86</v>
      </c>
      <c r="I99" s="61" t="str">
        <f>M99&amp;"_"&amp;IF(N99&lt;&gt;"R",N99&amp;"_","")&amp;O99&amp;IF(R99&lt;&gt;"", "_", "")&amp;F99&amp;"_"&amp;R99</f>
        <v>I_SIN_R_GVR_EXP_TR_L06M</v>
      </c>
      <c r="J99" s="15" cm="1">
        <f t="array" ref="J99">SUMPRODUCT(--(I99=$I$2:$I$625))</f>
        <v>1</v>
      </c>
      <c r="K99" s="14">
        <v>24</v>
      </c>
      <c r="L99" s="15" t="s">
        <v>478</v>
      </c>
      <c r="M99" s="15" t="s">
        <v>10</v>
      </c>
      <c r="N99" s="14" t="s">
        <v>16</v>
      </c>
      <c r="O99" s="15" t="str">
        <f>"R_"&amp;P99&amp;"_EXP"</f>
        <v>R_GVR_EXP</v>
      </c>
      <c r="P99" s="14" t="str">
        <f>VLOOKUP(D99,Nomencalture!$D$4:$H$13,4,0)</f>
        <v>GVR</v>
      </c>
      <c r="Q99" s="14" t="str">
        <f>VLOOKUP(D99,Nomencalture!$D$4:$H$13,5,0)</f>
        <v>Government and consumer services</v>
      </c>
      <c r="R99" s="16" t="str">
        <f t="shared" si="25"/>
        <v>L06M</v>
      </c>
      <c r="S99" s="16" t="s">
        <v>54</v>
      </c>
      <c r="T99" s="20">
        <v>1</v>
      </c>
      <c r="U99" s="21">
        <v>6</v>
      </c>
      <c r="V99" s="53" t="str">
        <f t="shared" si="17"/>
        <v>ALTER TABLE MDL_ABT_B_PD_TDC_S01 ADD I_SIN_R_GVR_EXP_TR_L06M NUMBER;</v>
      </c>
      <c r="W99" s="9" t="str">
        <f>","&amp;H99&amp;"(CASE WHEN TIPO_CNSM_CD='"&amp;P99&amp;"' AND "&amp;X99&amp;" THEN "&amp;G99&amp;" END) AS "&amp;I99</f>
        <v>,SUM(CASE WHEN TIPO_CNSM_CD='GVR' AND B.PERIODOMES BETWEEN TO_CHAR(ADD_MONTHS(A.REF_DATE,-6),'YYYYMM') AND TO_CHAR(ADD_MONTHS(A.REF_DATE,-1),'YYYYMM') THEN IN_R_CNSM_CNSMT END) AS I_SIN_R_GVR_EXP_TR_L06M</v>
      </c>
      <c r="X99" s="54" t="str">
        <f t="shared" si="18"/>
        <v>B.PERIODOMES BETWEEN TO_CHAR(ADD_MONTHS(A.REF_DATE,-6),'YYYYMM') AND TO_CHAR(ADD_MONTHS(A.REF_DATE,-1),'YYYYMM')</v>
      </c>
      <c r="Y99" s="54" t="str">
        <f>","&amp;I99&amp;"=B."&amp;I99</f>
        <v>,I_SIN_R_GVR_EXP_TR_L06M=B.I_SIN_R_GVR_EXP_TR_L06M</v>
      </c>
      <c r="Z99" s="40" t="str">
        <f>",B."&amp;I99</f>
        <v>,B.I_SIN_R_GVR_EXP_TR_L06M</v>
      </c>
    </row>
    <row r="100" spans="1:26" x14ac:dyDescent="0.25">
      <c r="A100" s="8" t="s">
        <v>398</v>
      </c>
      <c r="B100" s="21">
        <f t="shared" si="20"/>
        <v>99</v>
      </c>
      <c r="C100" s="15">
        <f t="shared" si="21"/>
        <v>21</v>
      </c>
      <c r="D100" s="15">
        <f t="shared" si="22"/>
        <v>4</v>
      </c>
      <c r="E100" s="48" t="s">
        <v>401</v>
      </c>
      <c r="F100" s="48" t="s">
        <v>412</v>
      </c>
      <c r="G100" s="15" t="s">
        <v>83</v>
      </c>
      <c r="H100" s="15" t="s">
        <v>86</v>
      </c>
      <c r="I100" s="61" t="str">
        <f>M100&amp;"_"&amp;IF(N100&lt;&gt;"R",N100&amp;"_","")&amp;O100&amp;IF(R100&lt;&gt;"", "_", "")&amp;F100&amp;"_"&amp;R100</f>
        <v>I_SIN_R_GVR_EXP_TR_L12M</v>
      </c>
      <c r="J100" s="15" cm="1">
        <f t="array" ref="J100">SUMPRODUCT(--(I100=$I$2:$I$625))</f>
        <v>1</v>
      </c>
      <c r="K100" s="14">
        <v>24</v>
      </c>
      <c r="L100" s="15" t="s">
        <v>478</v>
      </c>
      <c r="M100" s="15" t="s">
        <v>10</v>
      </c>
      <c r="N100" s="14" t="s">
        <v>16</v>
      </c>
      <c r="O100" s="15" t="str">
        <f>"R_"&amp;P100&amp;"_EXP"</f>
        <v>R_GVR_EXP</v>
      </c>
      <c r="P100" s="14" t="str">
        <f>VLOOKUP(D100,Nomencalture!$D$4:$H$13,4,0)</f>
        <v>GVR</v>
      </c>
      <c r="Q100" s="14" t="str">
        <f>VLOOKUP(D100,Nomencalture!$D$4:$H$13,5,0)</f>
        <v>Government and consumer services</v>
      </c>
      <c r="R100" s="16" t="str">
        <f t="shared" si="25"/>
        <v>L12M</v>
      </c>
      <c r="S100" s="16" t="s">
        <v>54</v>
      </c>
      <c r="T100" s="20">
        <v>1</v>
      </c>
      <c r="U100" s="21">
        <v>12</v>
      </c>
      <c r="V100" s="53" t="str">
        <f t="shared" si="17"/>
        <v>ALTER TABLE MDL_ABT_B_PD_TDC_S01 ADD I_SIN_R_GVR_EXP_TR_L12M NUMBER;</v>
      </c>
      <c r="W100" s="9" t="str">
        <f>","&amp;H100&amp;"(CASE WHEN TIPO_CNSM_CD='"&amp;P100&amp;"' AND "&amp;X100&amp;" THEN "&amp;G100&amp;" END) AS "&amp;I100</f>
        <v>,SUM(CASE WHEN TIPO_CNSM_CD='GVR' AND B.PERIODOMES BETWEEN TO_CHAR(ADD_MONTHS(A.REF_DATE,-12),'YYYYMM') AND TO_CHAR(ADD_MONTHS(A.REF_DATE,-1),'YYYYMM') THEN IN_R_CNSM_CNSMT END) AS I_SIN_R_GVR_EXP_TR_L12M</v>
      </c>
      <c r="X100" s="54" t="str">
        <f t="shared" si="18"/>
        <v>B.PERIODOMES BETWEEN TO_CHAR(ADD_MONTHS(A.REF_DATE,-12),'YYYYMM') AND TO_CHAR(ADD_MONTHS(A.REF_DATE,-1),'YYYYMM')</v>
      </c>
      <c r="Y100" s="54" t="str">
        <f>","&amp;I100&amp;"=B."&amp;I100</f>
        <v>,I_SIN_R_GVR_EXP_TR_L12M=B.I_SIN_R_GVR_EXP_TR_L12M</v>
      </c>
      <c r="Z100" s="40" t="str">
        <f>",B."&amp;I100</f>
        <v>,B.I_SIN_R_GVR_EXP_TR_L12M</v>
      </c>
    </row>
    <row r="101" spans="1:26" x14ac:dyDescent="0.25">
      <c r="A101" s="8" t="s">
        <v>398</v>
      </c>
      <c r="B101" s="21">
        <f t="shared" si="20"/>
        <v>100</v>
      </c>
      <c r="C101" s="15">
        <f t="shared" si="21"/>
        <v>22</v>
      </c>
      <c r="D101" s="15">
        <f t="shared" si="22"/>
        <v>4</v>
      </c>
      <c r="E101" s="48" t="s">
        <v>401</v>
      </c>
      <c r="F101" s="48" t="s">
        <v>412</v>
      </c>
      <c r="G101" s="15" t="s">
        <v>84</v>
      </c>
      <c r="H101" s="15" t="s">
        <v>86</v>
      </c>
      <c r="I101" s="61" t="str">
        <f>M101&amp;"_"&amp;IF(N101&lt;&gt;"R",N101&amp;"_","")&amp;O101&amp;IF(R101&lt;&gt;"", "_", "")&amp;F101&amp;"_"&amp;R101</f>
        <v>I_SIN_R_GVR_EXP_TR_L13_24</v>
      </c>
      <c r="J101" s="15" cm="1">
        <f t="array" ref="J101">SUMPRODUCT(--(I101=$I$2:$I$625))</f>
        <v>1</v>
      </c>
      <c r="K101" s="14">
        <v>26</v>
      </c>
      <c r="L101" s="15" t="s">
        <v>478</v>
      </c>
      <c r="M101" s="15" t="s">
        <v>10</v>
      </c>
      <c r="N101" s="14" t="s">
        <v>16</v>
      </c>
      <c r="O101" s="15" t="str">
        <f>"R_"&amp;P101&amp;"_EXP"</f>
        <v>R_GVR_EXP</v>
      </c>
      <c r="P101" s="14" t="str">
        <f>VLOOKUP(D101,Nomencalture!$D$4:$H$13,4,0)</f>
        <v>GVR</v>
      </c>
      <c r="Q101" s="14" t="str">
        <f>VLOOKUP(D101,Nomencalture!$D$4:$H$13,5,0)</f>
        <v>Government and consumer services</v>
      </c>
      <c r="R101" s="16" t="str">
        <f t="shared" si="25"/>
        <v>L13_24</v>
      </c>
      <c r="S101" s="16" t="s">
        <v>54</v>
      </c>
      <c r="T101" s="20">
        <v>13</v>
      </c>
      <c r="U101" s="21">
        <v>24</v>
      </c>
      <c r="V101" s="53" t="str">
        <f t="shared" si="17"/>
        <v>ALTER TABLE MDL_ABT_B_PD_TDC_S01 ADD I_SIN_R_GVR_EXP_TR_L13_24 NUMBER;</v>
      </c>
      <c r="W101" s="9" t="str">
        <f>","&amp;H101&amp;"(CASE WHEN TIPO_CNSM_CD='"&amp;P101&amp;"' AND "&amp;X101&amp;" THEN "&amp;G101&amp;" END) AS "&amp;I101</f>
        <v>,SUM(CASE WHEN TIPO_CNSM_CD='GVR' AND B.PERIODOMES BETWEEN TO_CHAR(ADD_MONTHS(A.REF_DATE,-24),'YYYYMM') AND TO_CHAR(ADD_MONTHS(A.REF_DATE,-13),'YYYYMM') THEN DC_R_CNSM_CNSMT END) AS I_SIN_R_GVR_EXP_TR_L13_24</v>
      </c>
      <c r="X101" s="54" t="str">
        <f t="shared" si="18"/>
        <v>B.PERIODOMES BETWEEN TO_CHAR(ADD_MONTHS(A.REF_DATE,-24),'YYYYMM') AND TO_CHAR(ADD_MONTHS(A.REF_DATE,-13),'YYYYMM')</v>
      </c>
      <c r="Y101" s="54" t="str">
        <f>","&amp;I101&amp;"=B."&amp;I101</f>
        <v>,I_SIN_R_GVR_EXP_TR_L13_24=B.I_SIN_R_GVR_EXP_TR_L13_24</v>
      </c>
      <c r="Z101" s="40" t="str">
        <f>",B."&amp;I101</f>
        <v>,B.I_SIN_R_GVR_EXP_TR_L13_24</v>
      </c>
    </row>
    <row r="102" spans="1:26" x14ac:dyDescent="0.25">
      <c r="A102" s="8" t="s">
        <v>398</v>
      </c>
      <c r="B102" s="21">
        <f t="shared" si="20"/>
        <v>101</v>
      </c>
      <c r="C102" s="15">
        <f t="shared" si="21"/>
        <v>23</v>
      </c>
      <c r="D102" s="15">
        <f t="shared" si="22"/>
        <v>4</v>
      </c>
      <c r="E102" s="48" t="s">
        <v>401</v>
      </c>
      <c r="F102" s="48" t="s">
        <v>412</v>
      </c>
      <c r="G102" s="15" t="s">
        <v>84</v>
      </c>
      <c r="H102" s="15" t="s">
        <v>86</v>
      </c>
      <c r="I102" s="61" t="str">
        <f>M102&amp;"_"&amp;IF(N102&lt;&gt;"R",N102&amp;"_","")&amp;O102&amp;IF(R102&lt;&gt;"", "_", "")&amp;F102&amp;"_"&amp;R102</f>
        <v>I_SDC_R_GVR_EXP_TR_L03M</v>
      </c>
      <c r="J102" s="15" cm="1">
        <f t="array" ref="J102">SUMPRODUCT(--(I102=$I$2:$I$625))</f>
        <v>1</v>
      </c>
      <c r="K102" s="14">
        <v>24</v>
      </c>
      <c r="L102" s="15" t="s">
        <v>478</v>
      </c>
      <c r="M102" s="15" t="s">
        <v>10</v>
      </c>
      <c r="N102" s="14" t="s">
        <v>17</v>
      </c>
      <c r="O102" s="15" t="str">
        <f>"R_"&amp;P102&amp;"_EXP"</f>
        <v>R_GVR_EXP</v>
      </c>
      <c r="P102" s="14" t="str">
        <f>VLOOKUP(D102,Nomencalture!$D$4:$H$13,4,0)</f>
        <v>GVR</v>
      </c>
      <c r="Q102" s="14" t="str">
        <f>VLOOKUP(D102,Nomencalture!$D$4:$H$13,5,0)</f>
        <v>Government and consumer services</v>
      </c>
      <c r="R102" s="16" t="str">
        <f t="shared" si="25"/>
        <v>L03M</v>
      </c>
      <c r="S102" s="16" t="s">
        <v>54</v>
      </c>
      <c r="T102" s="20">
        <v>1</v>
      </c>
      <c r="U102" s="21">
        <v>3</v>
      </c>
      <c r="V102" s="53" t="str">
        <f t="shared" si="17"/>
        <v>ALTER TABLE MDL_ABT_B_PD_TDC_S01 ADD I_SDC_R_GVR_EXP_TR_L03M NUMBER;</v>
      </c>
      <c r="W102" s="9" t="str">
        <f>","&amp;H102&amp;"(CASE WHEN TIPO_CNSM_CD='"&amp;P102&amp;"' AND "&amp;X102&amp;" THEN "&amp;G102&amp;" END) AS "&amp;I102</f>
        <v>,SUM(CASE WHEN TIPO_CNSM_CD='GVR' AND B.PERIODOMES BETWEEN TO_CHAR(ADD_MONTHS(A.REF_DATE,-3),'YYYYMM') AND TO_CHAR(ADD_MONTHS(A.REF_DATE,-1),'YYYYMM') THEN DC_R_CNSM_CNSMT END) AS I_SDC_R_GVR_EXP_TR_L03M</v>
      </c>
      <c r="X102" s="54" t="str">
        <f t="shared" si="18"/>
        <v>B.PERIODOMES BETWEEN TO_CHAR(ADD_MONTHS(A.REF_DATE,-3),'YYYYMM') AND TO_CHAR(ADD_MONTHS(A.REF_DATE,-1),'YYYYMM')</v>
      </c>
      <c r="Y102" s="54" t="str">
        <f>","&amp;I102&amp;"=B."&amp;I102</f>
        <v>,I_SDC_R_GVR_EXP_TR_L03M=B.I_SDC_R_GVR_EXP_TR_L03M</v>
      </c>
      <c r="Z102" s="40" t="str">
        <f>",B."&amp;I102</f>
        <v>,B.I_SDC_R_GVR_EXP_TR_L03M</v>
      </c>
    </row>
    <row r="103" spans="1:26" x14ac:dyDescent="0.25">
      <c r="A103" s="8" t="s">
        <v>398</v>
      </c>
      <c r="B103" s="21">
        <f t="shared" si="20"/>
        <v>102</v>
      </c>
      <c r="C103" s="15">
        <f t="shared" si="21"/>
        <v>24</v>
      </c>
      <c r="D103" s="15">
        <f t="shared" si="22"/>
        <v>4</v>
      </c>
      <c r="E103" s="48" t="s">
        <v>401</v>
      </c>
      <c r="F103" s="48" t="s">
        <v>412</v>
      </c>
      <c r="G103" s="15" t="s">
        <v>84</v>
      </c>
      <c r="H103" s="15" t="s">
        <v>86</v>
      </c>
      <c r="I103" s="61" t="str">
        <f>M103&amp;"_"&amp;IF(N103&lt;&gt;"R",N103&amp;"_","")&amp;O103&amp;IF(R103&lt;&gt;"", "_", "")&amp;F103&amp;"_"&amp;R103</f>
        <v>I_SDC_R_GVR_EXP_TR_L06M</v>
      </c>
      <c r="J103" s="15" cm="1">
        <f t="array" ref="J103">SUMPRODUCT(--(I103=$I$2:$I$625))</f>
        <v>1</v>
      </c>
      <c r="K103" s="14">
        <v>24</v>
      </c>
      <c r="L103" s="15" t="s">
        <v>478</v>
      </c>
      <c r="M103" s="15" t="s">
        <v>10</v>
      </c>
      <c r="N103" s="14" t="s">
        <v>17</v>
      </c>
      <c r="O103" s="15" t="str">
        <f>"R_"&amp;P103&amp;"_EXP"</f>
        <v>R_GVR_EXP</v>
      </c>
      <c r="P103" s="14" t="str">
        <f>VLOOKUP(D103,Nomencalture!$D$4:$H$13,4,0)</f>
        <v>GVR</v>
      </c>
      <c r="Q103" s="14" t="str">
        <f>VLOOKUP(D103,Nomencalture!$D$4:$H$13,5,0)</f>
        <v>Government and consumer services</v>
      </c>
      <c r="R103" s="16" t="str">
        <f t="shared" si="25"/>
        <v>L06M</v>
      </c>
      <c r="S103" s="16" t="s">
        <v>54</v>
      </c>
      <c r="T103" s="20">
        <v>1</v>
      </c>
      <c r="U103" s="21">
        <v>6</v>
      </c>
      <c r="V103" s="53" t="str">
        <f t="shared" si="17"/>
        <v>ALTER TABLE MDL_ABT_B_PD_TDC_S01 ADD I_SDC_R_GVR_EXP_TR_L06M NUMBER;</v>
      </c>
      <c r="W103" s="9" t="str">
        <f>","&amp;H103&amp;"(CASE WHEN TIPO_CNSM_CD='"&amp;P103&amp;"' AND "&amp;X103&amp;" THEN "&amp;G103&amp;" END) AS "&amp;I103</f>
        <v>,SUM(CASE WHEN TIPO_CNSM_CD='GVR' AND B.PERIODOMES BETWEEN TO_CHAR(ADD_MONTHS(A.REF_DATE,-6),'YYYYMM') AND TO_CHAR(ADD_MONTHS(A.REF_DATE,-1),'YYYYMM') THEN DC_R_CNSM_CNSMT END) AS I_SDC_R_GVR_EXP_TR_L06M</v>
      </c>
      <c r="X103" s="54" t="str">
        <f t="shared" si="18"/>
        <v>B.PERIODOMES BETWEEN TO_CHAR(ADD_MONTHS(A.REF_DATE,-6),'YYYYMM') AND TO_CHAR(ADD_MONTHS(A.REF_DATE,-1),'YYYYMM')</v>
      </c>
      <c r="Y103" s="54" t="str">
        <f>","&amp;I103&amp;"=B."&amp;I103</f>
        <v>,I_SDC_R_GVR_EXP_TR_L06M=B.I_SDC_R_GVR_EXP_TR_L06M</v>
      </c>
      <c r="Z103" s="40" t="str">
        <f>",B."&amp;I103</f>
        <v>,B.I_SDC_R_GVR_EXP_TR_L06M</v>
      </c>
    </row>
    <row r="104" spans="1:26" x14ac:dyDescent="0.25">
      <c r="A104" s="8" t="s">
        <v>398</v>
      </c>
      <c r="B104" s="21">
        <f t="shared" si="20"/>
        <v>103</v>
      </c>
      <c r="C104" s="15">
        <f t="shared" si="21"/>
        <v>25</v>
      </c>
      <c r="D104" s="15">
        <f t="shared" si="22"/>
        <v>4</v>
      </c>
      <c r="E104" s="48" t="s">
        <v>401</v>
      </c>
      <c r="F104" s="48" t="s">
        <v>412</v>
      </c>
      <c r="G104" s="15" t="s">
        <v>84</v>
      </c>
      <c r="H104" s="15" t="s">
        <v>86</v>
      </c>
      <c r="I104" s="61" t="str">
        <f>M104&amp;"_"&amp;IF(N104&lt;&gt;"R",N104&amp;"_","")&amp;O104&amp;IF(R104&lt;&gt;"", "_", "")&amp;F104&amp;"_"&amp;R104</f>
        <v>I_SDC_R_GVR_EXP_TR_L12M</v>
      </c>
      <c r="J104" s="15" cm="1">
        <f t="array" ref="J104">SUMPRODUCT(--(I104=$I$2:$I$625))</f>
        <v>1</v>
      </c>
      <c r="K104" s="14">
        <v>24</v>
      </c>
      <c r="L104" s="15" t="s">
        <v>478</v>
      </c>
      <c r="M104" s="15" t="s">
        <v>10</v>
      </c>
      <c r="N104" s="14" t="s">
        <v>17</v>
      </c>
      <c r="O104" s="15" t="str">
        <f>"R_"&amp;P104&amp;"_EXP"</f>
        <v>R_GVR_EXP</v>
      </c>
      <c r="P104" s="14" t="str">
        <f>VLOOKUP(D104,Nomencalture!$D$4:$H$13,4,0)</f>
        <v>GVR</v>
      </c>
      <c r="Q104" s="14" t="str">
        <f>VLOOKUP(D104,Nomencalture!$D$4:$H$13,5,0)</f>
        <v>Government and consumer services</v>
      </c>
      <c r="R104" s="16" t="str">
        <f t="shared" si="25"/>
        <v>L12M</v>
      </c>
      <c r="S104" s="16" t="s">
        <v>54</v>
      </c>
      <c r="T104" s="20">
        <v>1</v>
      </c>
      <c r="U104" s="21">
        <v>12</v>
      </c>
      <c r="V104" s="53" t="str">
        <f t="shared" si="17"/>
        <v>ALTER TABLE MDL_ABT_B_PD_TDC_S01 ADD I_SDC_R_GVR_EXP_TR_L12M NUMBER;</v>
      </c>
      <c r="W104" s="9" t="str">
        <f>","&amp;H104&amp;"(CASE WHEN TIPO_CNSM_CD='"&amp;P104&amp;"' AND "&amp;X104&amp;" THEN "&amp;G104&amp;" END) AS "&amp;I104</f>
        <v>,SUM(CASE WHEN TIPO_CNSM_CD='GVR' AND B.PERIODOMES BETWEEN TO_CHAR(ADD_MONTHS(A.REF_DATE,-12),'YYYYMM') AND TO_CHAR(ADD_MONTHS(A.REF_DATE,-1),'YYYYMM') THEN DC_R_CNSM_CNSMT END) AS I_SDC_R_GVR_EXP_TR_L12M</v>
      </c>
      <c r="X104" s="54" t="str">
        <f t="shared" si="18"/>
        <v>B.PERIODOMES BETWEEN TO_CHAR(ADD_MONTHS(A.REF_DATE,-12),'YYYYMM') AND TO_CHAR(ADD_MONTHS(A.REF_DATE,-1),'YYYYMM')</v>
      </c>
      <c r="Y104" s="54" t="str">
        <f>","&amp;I104&amp;"=B."&amp;I104</f>
        <v>,I_SDC_R_GVR_EXP_TR_L12M=B.I_SDC_R_GVR_EXP_TR_L12M</v>
      </c>
      <c r="Z104" s="40" t="str">
        <f>",B."&amp;I104</f>
        <v>,B.I_SDC_R_GVR_EXP_TR_L12M</v>
      </c>
    </row>
    <row r="105" spans="1:26" x14ac:dyDescent="0.25">
      <c r="A105" s="30" t="s">
        <v>398</v>
      </c>
      <c r="B105" s="24">
        <f t="shared" si="20"/>
        <v>104</v>
      </c>
      <c r="C105" s="18">
        <f t="shared" si="21"/>
        <v>26</v>
      </c>
      <c r="D105" s="18">
        <f t="shared" si="22"/>
        <v>4</v>
      </c>
      <c r="E105" s="49" t="s">
        <v>401</v>
      </c>
      <c r="F105" s="49" t="s">
        <v>412</v>
      </c>
      <c r="G105" s="18" t="s">
        <v>84</v>
      </c>
      <c r="H105" s="18" t="s">
        <v>86</v>
      </c>
      <c r="I105" s="62" t="str">
        <f>M105&amp;"_"&amp;IF(N105&lt;&gt;"R",N105&amp;"_","")&amp;O105&amp;IF(R105&lt;&gt;"", "_", "")&amp;F105&amp;"_"&amp;R105</f>
        <v>I_SDC_R_GVR_EXP_TR_L13_24</v>
      </c>
      <c r="J105" s="18" cm="1">
        <f t="array" ref="J105">SUMPRODUCT(--(I105=$I$2:$I$625))</f>
        <v>1</v>
      </c>
      <c r="K105" s="17">
        <v>26</v>
      </c>
      <c r="L105" s="18" t="s">
        <v>478</v>
      </c>
      <c r="M105" s="18" t="s">
        <v>10</v>
      </c>
      <c r="N105" s="17" t="s">
        <v>17</v>
      </c>
      <c r="O105" s="18" t="str">
        <f>"R_"&amp;P105&amp;"_EXP"</f>
        <v>R_GVR_EXP</v>
      </c>
      <c r="P105" s="17" t="str">
        <f>VLOOKUP(D105,Nomencalture!$D$4:$H$13,4,0)</f>
        <v>GVR</v>
      </c>
      <c r="Q105" s="17" t="str">
        <f>VLOOKUP(D105,Nomencalture!$D$4:$H$13,5,0)</f>
        <v>Government and consumer services</v>
      </c>
      <c r="R105" s="19" t="str">
        <f t="shared" si="25"/>
        <v>L13_24</v>
      </c>
      <c r="S105" s="19" t="s">
        <v>54</v>
      </c>
      <c r="T105" s="23">
        <v>13</v>
      </c>
      <c r="U105" s="24">
        <v>24</v>
      </c>
      <c r="V105" s="55" t="str">
        <f t="shared" si="17"/>
        <v>ALTER TABLE MDL_ABT_B_PD_TDC_S01 ADD I_SDC_R_GVR_EXP_TR_L13_24 NUMBER;</v>
      </c>
      <c r="W105" s="56" t="str">
        <f>","&amp;H105&amp;"(CASE WHEN TIPO_CNSM_CD='"&amp;P105&amp;"' AND "&amp;X105&amp;" THEN "&amp;G105&amp;" END) AS "&amp;I105</f>
        <v>,SUM(CASE WHEN TIPO_CNSM_CD='GVR' AND B.PERIODOMES BETWEEN TO_CHAR(ADD_MONTHS(A.REF_DATE,-24),'YYYYMM') AND TO_CHAR(ADD_MONTHS(A.REF_DATE,-13),'YYYYMM') THEN DC_R_CNSM_CNSMT END) AS I_SDC_R_GVR_EXP_TR_L13_24</v>
      </c>
      <c r="X105" s="57" t="str">
        <f t="shared" si="18"/>
        <v>B.PERIODOMES BETWEEN TO_CHAR(ADD_MONTHS(A.REF_DATE,-24),'YYYYMM') AND TO_CHAR(ADD_MONTHS(A.REF_DATE,-13),'YYYYMM')</v>
      </c>
      <c r="Y105" s="57" t="str">
        <f>","&amp;I105&amp;"=B."&amp;I105</f>
        <v>,I_SDC_R_GVR_EXP_TR_L13_24=B.I_SDC_R_GVR_EXP_TR_L13_24</v>
      </c>
      <c r="Z105" s="41" t="str">
        <f>",B."&amp;I105</f>
        <v>,B.I_SDC_R_GVR_EXP_TR_L13_24</v>
      </c>
    </row>
    <row r="106" spans="1:26" x14ac:dyDescent="0.25">
      <c r="A106" s="8" t="s">
        <v>398</v>
      </c>
      <c r="B106" s="21">
        <f t="shared" si="20"/>
        <v>105</v>
      </c>
      <c r="C106" s="15">
        <f t="shared" si="21"/>
        <v>1</v>
      </c>
      <c r="D106" s="15">
        <f t="shared" si="22"/>
        <v>5</v>
      </c>
      <c r="E106" s="48" t="s">
        <v>401</v>
      </c>
      <c r="F106" s="48" t="s">
        <v>412</v>
      </c>
      <c r="G106" s="15" t="s">
        <v>81</v>
      </c>
      <c r="H106" s="15" t="s">
        <v>85</v>
      </c>
      <c r="I106" s="61" t="str">
        <f>M106&amp;"_"&amp;IF(N106&lt;&gt;"R",N106&amp;"_","")&amp;O106&amp;IF(R106&lt;&gt;"", "_", "")&amp;F106&amp;"_"&amp;R106</f>
        <v>I_R_HLE_EXP_TR_00MB</v>
      </c>
      <c r="J106" s="15" cm="1">
        <f t="array" ref="J106">SUMPRODUCT(--(I106=$I$2:$I$625))</f>
        <v>1</v>
      </c>
      <c r="K106" s="14">
        <v>20</v>
      </c>
      <c r="L106" s="15" t="s">
        <v>479</v>
      </c>
      <c r="M106" s="15" t="s">
        <v>10</v>
      </c>
      <c r="N106" s="14" t="s">
        <v>11</v>
      </c>
      <c r="O106" s="15" t="str">
        <f>"R_"&amp;P106&amp;"_EXP"</f>
        <v>R_HLE_EXP</v>
      </c>
      <c r="P106" s="14" t="str">
        <f>VLOOKUP(D106,Nomencalture!$D$4:$H$13,4,0)</f>
        <v>HLE</v>
      </c>
      <c r="Q106" s="14" t="str">
        <f>VLOOKUP(D106,Nomencalture!$D$4:$H$13,5,0)</f>
        <v>Hobbies, Luxuries, and entretainment</v>
      </c>
      <c r="R106" s="16" t="str">
        <f t="shared" ref="R106:R112" si="26">IF(AND(S106="P",N106="R"),TEXT(T106,"00")&amp;"MB",IF(T106&gt;1,"L"&amp;TEXT(T106,"00")&amp;"_"&amp;TEXT(U106,"00"),"L"&amp;TEXT(U106,"00")&amp;"M"))</f>
        <v>00MB</v>
      </c>
      <c r="S106" s="16" t="s">
        <v>90</v>
      </c>
      <c r="T106" s="21">
        <v>0</v>
      </c>
      <c r="U106" s="21">
        <v>0</v>
      </c>
      <c r="V106" s="53" t="str">
        <f t="shared" si="17"/>
        <v>ALTER TABLE MDL_ABT_B_PD_TDC_S01 ADD I_R_HLE_EXP_TR_00MB NUMBER;</v>
      </c>
      <c r="W106" s="9" t="str">
        <f>","&amp;H106&amp;"(CASE WHEN TIPO_CNSM_CD='"&amp;P106&amp;"' AND "&amp;X106&amp;" THEN "&amp;G106&amp;" END) AS "&amp;I106</f>
        <v>,AVG(CASE WHEN TIPO_CNSM_CD='HLE' AND B.PERIODOMES=TO_CHAR(ADD_MONTHS(A.REF_DATE,-0),'YYYYMM') THEN R_CNSM_CNSMT END) AS I_R_HLE_EXP_TR_00MB</v>
      </c>
      <c r="X106" s="54" t="str">
        <f t="shared" si="18"/>
        <v>B.PERIODOMES=TO_CHAR(ADD_MONTHS(A.REF_DATE,-0),'YYYYMM')</v>
      </c>
      <c r="Y106" s="54" t="str">
        <f>","&amp;I106&amp;"=B."&amp;I106</f>
        <v>,I_R_HLE_EXP_TR_00MB=B.I_R_HLE_EXP_TR_00MB</v>
      </c>
      <c r="Z106" s="40" t="str">
        <f>",B."&amp;I106</f>
        <v>,B.I_R_HLE_EXP_TR_00MB</v>
      </c>
    </row>
    <row r="107" spans="1:26" x14ac:dyDescent="0.25">
      <c r="A107" s="8" t="s">
        <v>398</v>
      </c>
      <c r="B107" s="21">
        <f t="shared" si="20"/>
        <v>106</v>
      </c>
      <c r="C107" s="15">
        <f t="shared" si="21"/>
        <v>2</v>
      </c>
      <c r="D107" s="15">
        <f t="shared" si="22"/>
        <v>5</v>
      </c>
      <c r="E107" s="48" t="s">
        <v>401</v>
      </c>
      <c r="F107" s="48" t="s">
        <v>412</v>
      </c>
      <c r="G107" s="15" t="s">
        <v>81</v>
      </c>
      <c r="H107" s="15" t="s">
        <v>85</v>
      </c>
      <c r="I107" s="61" t="str">
        <f>M107&amp;"_"&amp;IF(N107&lt;&gt;"R",N107&amp;"_","")&amp;O107&amp;IF(R107&lt;&gt;"", "_", "")&amp;F107&amp;"_"&amp;R107</f>
        <v>I_R_HLE_EXP_TR_01MB</v>
      </c>
      <c r="J107" s="15" cm="1">
        <f t="array" ref="J107">SUMPRODUCT(--(I107=$I$2:$I$625))</f>
        <v>1</v>
      </c>
      <c r="K107" s="14">
        <v>20</v>
      </c>
      <c r="L107" s="15" t="s">
        <v>479</v>
      </c>
      <c r="M107" s="15" t="s">
        <v>10</v>
      </c>
      <c r="N107" s="14" t="s">
        <v>11</v>
      </c>
      <c r="O107" s="15" t="str">
        <f>"R_"&amp;P107&amp;"_EXP"</f>
        <v>R_HLE_EXP</v>
      </c>
      <c r="P107" s="14" t="str">
        <f>VLOOKUP(D107,Nomencalture!$D$4:$H$13,4,0)</f>
        <v>HLE</v>
      </c>
      <c r="Q107" s="14" t="str">
        <f>VLOOKUP(D107,Nomencalture!$D$4:$H$13,5,0)</f>
        <v>Hobbies, Luxuries, and entretainment</v>
      </c>
      <c r="R107" s="16" t="str">
        <f t="shared" si="26"/>
        <v>01MB</v>
      </c>
      <c r="S107" s="16" t="s">
        <v>90</v>
      </c>
      <c r="T107" s="21">
        <v>1</v>
      </c>
      <c r="U107" s="21">
        <v>1</v>
      </c>
      <c r="V107" s="53" t="str">
        <f t="shared" si="17"/>
        <v>ALTER TABLE MDL_ABT_B_PD_TDC_S01 ADD I_R_HLE_EXP_TR_01MB NUMBER;</v>
      </c>
      <c r="W107" s="9" t="str">
        <f>","&amp;H107&amp;"(CASE WHEN TIPO_CNSM_CD='"&amp;P107&amp;"' AND "&amp;X107&amp;" THEN "&amp;G107&amp;" END) AS "&amp;I107</f>
        <v>,AVG(CASE WHEN TIPO_CNSM_CD='HLE' AND B.PERIODOMES=TO_CHAR(ADD_MONTHS(A.REF_DATE,-1),'YYYYMM') THEN R_CNSM_CNSMT END) AS I_R_HLE_EXP_TR_01MB</v>
      </c>
      <c r="X107" s="54" t="str">
        <f t="shared" si="18"/>
        <v>B.PERIODOMES=TO_CHAR(ADD_MONTHS(A.REF_DATE,-1),'YYYYMM')</v>
      </c>
      <c r="Y107" s="54" t="str">
        <f>","&amp;I107&amp;"=B."&amp;I107</f>
        <v>,I_R_HLE_EXP_TR_01MB=B.I_R_HLE_EXP_TR_01MB</v>
      </c>
      <c r="Z107" s="40" t="str">
        <f>",B."&amp;I107</f>
        <v>,B.I_R_HLE_EXP_TR_01MB</v>
      </c>
    </row>
    <row r="108" spans="1:26" x14ac:dyDescent="0.25">
      <c r="A108" s="8" t="s">
        <v>398</v>
      </c>
      <c r="B108" s="21">
        <f t="shared" si="20"/>
        <v>107</v>
      </c>
      <c r="C108" s="15">
        <f t="shared" si="21"/>
        <v>3</v>
      </c>
      <c r="D108" s="15">
        <f t="shared" si="22"/>
        <v>5</v>
      </c>
      <c r="E108" s="48" t="s">
        <v>401</v>
      </c>
      <c r="F108" s="48" t="s">
        <v>412</v>
      </c>
      <c r="G108" s="15" t="s">
        <v>81</v>
      </c>
      <c r="H108" s="15" t="s">
        <v>85</v>
      </c>
      <c r="I108" s="61" t="str">
        <f>M108&amp;"_"&amp;IF(N108&lt;&gt;"R",N108&amp;"_","")&amp;O108&amp;IF(R108&lt;&gt;"", "_", "")&amp;F108&amp;"_"&amp;R108</f>
        <v>I_R_HLE_EXP_TR_02MB</v>
      </c>
      <c r="J108" s="15" cm="1">
        <f t="array" ref="J108">SUMPRODUCT(--(I108=$I$2:$I$625))</f>
        <v>1</v>
      </c>
      <c r="K108" s="14">
        <v>20</v>
      </c>
      <c r="L108" s="15" t="s">
        <v>479</v>
      </c>
      <c r="M108" s="15" t="s">
        <v>10</v>
      </c>
      <c r="N108" s="14" t="s">
        <v>11</v>
      </c>
      <c r="O108" s="15" t="str">
        <f>"R_"&amp;P108&amp;"_EXP"</f>
        <v>R_HLE_EXP</v>
      </c>
      <c r="P108" s="14" t="str">
        <f>VLOOKUP(D108,Nomencalture!$D$4:$H$13,4,0)</f>
        <v>HLE</v>
      </c>
      <c r="Q108" s="14" t="str">
        <f>VLOOKUP(D108,Nomencalture!$D$4:$H$13,5,0)</f>
        <v>Hobbies, Luxuries, and entretainment</v>
      </c>
      <c r="R108" s="16" t="str">
        <f t="shared" si="26"/>
        <v>02MB</v>
      </c>
      <c r="S108" s="16" t="s">
        <v>90</v>
      </c>
      <c r="T108" s="21">
        <v>2</v>
      </c>
      <c r="U108" s="21">
        <v>2</v>
      </c>
      <c r="V108" s="53" t="str">
        <f t="shared" si="17"/>
        <v>ALTER TABLE MDL_ABT_B_PD_TDC_S01 ADD I_R_HLE_EXP_TR_02MB NUMBER;</v>
      </c>
      <c r="W108" s="9" t="str">
        <f>","&amp;H108&amp;"(CASE WHEN TIPO_CNSM_CD='"&amp;P108&amp;"' AND "&amp;X108&amp;" THEN "&amp;G108&amp;" END) AS "&amp;I108</f>
        <v>,AVG(CASE WHEN TIPO_CNSM_CD='HLE' AND B.PERIODOMES=TO_CHAR(ADD_MONTHS(A.REF_DATE,-2),'YYYYMM') THEN R_CNSM_CNSMT END) AS I_R_HLE_EXP_TR_02MB</v>
      </c>
      <c r="X108" s="54" t="str">
        <f t="shared" si="18"/>
        <v>B.PERIODOMES=TO_CHAR(ADD_MONTHS(A.REF_DATE,-2),'YYYYMM')</v>
      </c>
      <c r="Y108" s="54" t="str">
        <f>","&amp;I108&amp;"=B."&amp;I108</f>
        <v>,I_R_HLE_EXP_TR_02MB=B.I_R_HLE_EXP_TR_02MB</v>
      </c>
      <c r="Z108" s="40" t="str">
        <f>",B."&amp;I108</f>
        <v>,B.I_R_HLE_EXP_TR_02MB</v>
      </c>
    </row>
    <row r="109" spans="1:26" x14ac:dyDescent="0.25">
      <c r="A109" s="8" t="s">
        <v>398</v>
      </c>
      <c r="B109" s="21">
        <f t="shared" si="20"/>
        <v>108</v>
      </c>
      <c r="C109" s="15">
        <f t="shared" si="21"/>
        <v>4</v>
      </c>
      <c r="D109" s="15">
        <f t="shared" si="22"/>
        <v>5</v>
      </c>
      <c r="E109" s="48" t="s">
        <v>401</v>
      </c>
      <c r="F109" s="48" t="s">
        <v>412</v>
      </c>
      <c r="G109" s="15" t="s">
        <v>81</v>
      </c>
      <c r="H109" s="15" t="s">
        <v>85</v>
      </c>
      <c r="I109" s="61" t="str">
        <f>M109&amp;"_"&amp;IF(N109&lt;&gt;"R",N109&amp;"_","")&amp;O109&amp;IF(R109&lt;&gt;"", "_", "")&amp;F109&amp;"_"&amp;R109</f>
        <v>I_R_HLE_EXP_TR_03MB</v>
      </c>
      <c r="J109" s="15" cm="1">
        <f t="array" ref="J109">SUMPRODUCT(--(I109=$I$2:$I$625))</f>
        <v>1</v>
      </c>
      <c r="K109" s="14">
        <v>20</v>
      </c>
      <c r="L109" s="15" t="s">
        <v>479</v>
      </c>
      <c r="M109" s="15" t="s">
        <v>10</v>
      </c>
      <c r="N109" s="14" t="s">
        <v>11</v>
      </c>
      <c r="O109" s="15" t="str">
        <f>"R_"&amp;P109&amp;"_EXP"</f>
        <v>R_HLE_EXP</v>
      </c>
      <c r="P109" s="14" t="str">
        <f>VLOOKUP(D109,Nomencalture!$D$4:$H$13,4,0)</f>
        <v>HLE</v>
      </c>
      <c r="Q109" s="14" t="str">
        <f>VLOOKUP(D109,Nomencalture!$D$4:$H$13,5,0)</f>
        <v>Hobbies, Luxuries, and entretainment</v>
      </c>
      <c r="R109" s="16" t="str">
        <f t="shared" si="26"/>
        <v>03MB</v>
      </c>
      <c r="S109" s="16" t="s">
        <v>90</v>
      </c>
      <c r="T109" s="21">
        <v>3</v>
      </c>
      <c r="U109" s="21">
        <v>3</v>
      </c>
      <c r="V109" s="53" t="str">
        <f t="shared" si="17"/>
        <v>ALTER TABLE MDL_ABT_B_PD_TDC_S01 ADD I_R_HLE_EXP_TR_03MB NUMBER;</v>
      </c>
      <c r="W109" s="9" t="str">
        <f>","&amp;H109&amp;"(CASE WHEN TIPO_CNSM_CD='"&amp;P109&amp;"' AND "&amp;X109&amp;" THEN "&amp;G109&amp;" END) AS "&amp;I109</f>
        <v>,AVG(CASE WHEN TIPO_CNSM_CD='HLE' AND B.PERIODOMES=TO_CHAR(ADD_MONTHS(A.REF_DATE,-3),'YYYYMM') THEN R_CNSM_CNSMT END) AS I_R_HLE_EXP_TR_03MB</v>
      </c>
      <c r="X109" s="54" t="str">
        <f t="shared" si="18"/>
        <v>B.PERIODOMES=TO_CHAR(ADD_MONTHS(A.REF_DATE,-3),'YYYYMM')</v>
      </c>
      <c r="Y109" s="54" t="str">
        <f>","&amp;I109&amp;"=B."&amp;I109</f>
        <v>,I_R_HLE_EXP_TR_03MB=B.I_R_HLE_EXP_TR_03MB</v>
      </c>
      <c r="Z109" s="40" t="str">
        <f>",B."&amp;I109</f>
        <v>,B.I_R_HLE_EXP_TR_03MB</v>
      </c>
    </row>
    <row r="110" spans="1:26" x14ac:dyDescent="0.25">
      <c r="A110" s="8" t="s">
        <v>398</v>
      </c>
      <c r="B110" s="21">
        <f t="shared" si="20"/>
        <v>109</v>
      </c>
      <c r="C110" s="15">
        <f t="shared" si="21"/>
        <v>5</v>
      </c>
      <c r="D110" s="15">
        <f t="shared" si="22"/>
        <v>5</v>
      </c>
      <c r="E110" s="48" t="s">
        <v>401</v>
      </c>
      <c r="F110" s="48" t="s">
        <v>412</v>
      </c>
      <c r="G110" s="15" t="s">
        <v>81</v>
      </c>
      <c r="H110" s="15" t="s">
        <v>85</v>
      </c>
      <c r="I110" s="61" t="str">
        <f>M110&amp;"_"&amp;IF(N110&lt;&gt;"R",N110&amp;"_","")&amp;O110&amp;IF(R110&lt;&gt;"", "_", "")&amp;F110&amp;"_"&amp;R110</f>
        <v>I_R_HLE_EXP_TR_06MB</v>
      </c>
      <c r="J110" s="15" cm="1">
        <f t="array" ref="J110">SUMPRODUCT(--(I110=$I$2:$I$625))</f>
        <v>1</v>
      </c>
      <c r="K110" s="14">
        <v>20</v>
      </c>
      <c r="L110" s="15" t="s">
        <v>479</v>
      </c>
      <c r="M110" s="15" t="s">
        <v>10</v>
      </c>
      <c r="N110" s="14" t="s">
        <v>11</v>
      </c>
      <c r="O110" s="15" t="str">
        <f>"R_"&amp;P110&amp;"_EXP"</f>
        <v>R_HLE_EXP</v>
      </c>
      <c r="P110" s="14" t="str">
        <f>VLOOKUP(D110,Nomencalture!$D$4:$H$13,4,0)</f>
        <v>HLE</v>
      </c>
      <c r="Q110" s="14" t="str">
        <f>VLOOKUP(D110,Nomencalture!$D$4:$H$13,5,0)</f>
        <v>Hobbies, Luxuries, and entretainment</v>
      </c>
      <c r="R110" s="16" t="str">
        <f t="shared" si="26"/>
        <v>06MB</v>
      </c>
      <c r="S110" s="16" t="s">
        <v>90</v>
      </c>
      <c r="T110" s="21">
        <v>6</v>
      </c>
      <c r="U110" s="21">
        <v>6</v>
      </c>
      <c r="V110" s="53" t="str">
        <f t="shared" si="17"/>
        <v>ALTER TABLE MDL_ABT_B_PD_TDC_S01 ADD I_R_HLE_EXP_TR_06MB NUMBER;</v>
      </c>
      <c r="W110" s="9" t="str">
        <f>","&amp;H110&amp;"(CASE WHEN TIPO_CNSM_CD='"&amp;P110&amp;"' AND "&amp;X110&amp;" THEN "&amp;G110&amp;" END) AS "&amp;I110</f>
        <v>,AVG(CASE WHEN TIPO_CNSM_CD='HLE' AND B.PERIODOMES=TO_CHAR(ADD_MONTHS(A.REF_DATE,-6),'YYYYMM') THEN R_CNSM_CNSMT END) AS I_R_HLE_EXP_TR_06MB</v>
      </c>
      <c r="X110" s="54" t="str">
        <f t="shared" si="18"/>
        <v>B.PERIODOMES=TO_CHAR(ADD_MONTHS(A.REF_DATE,-6),'YYYYMM')</v>
      </c>
      <c r="Y110" s="54" t="str">
        <f>","&amp;I110&amp;"=B."&amp;I110</f>
        <v>,I_R_HLE_EXP_TR_06MB=B.I_R_HLE_EXP_TR_06MB</v>
      </c>
      <c r="Z110" s="40" t="str">
        <f>",B."&amp;I110</f>
        <v>,B.I_R_HLE_EXP_TR_06MB</v>
      </c>
    </row>
    <row r="111" spans="1:26" x14ac:dyDescent="0.25">
      <c r="A111" s="8" t="s">
        <v>398</v>
      </c>
      <c r="B111" s="21">
        <f t="shared" si="20"/>
        <v>110</v>
      </c>
      <c r="C111" s="15">
        <f t="shared" si="21"/>
        <v>6</v>
      </c>
      <c r="D111" s="15">
        <f t="shared" si="22"/>
        <v>5</v>
      </c>
      <c r="E111" s="48" t="s">
        <v>401</v>
      </c>
      <c r="F111" s="48" t="s">
        <v>412</v>
      </c>
      <c r="G111" s="15" t="s">
        <v>81</v>
      </c>
      <c r="H111" s="15" t="s">
        <v>85</v>
      </c>
      <c r="I111" s="61" t="str">
        <f>M111&amp;"_"&amp;IF(N111&lt;&gt;"R",N111&amp;"_","")&amp;O111&amp;IF(R111&lt;&gt;"", "_", "")&amp;F111&amp;"_"&amp;R111</f>
        <v>I_R_HLE_EXP_TR_09MB</v>
      </c>
      <c r="J111" s="15" cm="1">
        <f t="array" ref="J111">SUMPRODUCT(--(I111=$I$2:$I$625))</f>
        <v>1</v>
      </c>
      <c r="K111" s="14">
        <v>20</v>
      </c>
      <c r="L111" s="15" t="s">
        <v>479</v>
      </c>
      <c r="M111" s="15" t="s">
        <v>10</v>
      </c>
      <c r="N111" s="14" t="s">
        <v>11</v>
      </c>
      <c r="O111" s="15" t="str">
        <f>"R_"&amp;P111&amp;"_EXP"</f>
        <v>R_HLE_EXP</v>
      </c>
      <c r="P111" s="14" t="str">
        <f>VLOOKUP(D111,Nomencalture!$D$4:$H$13,4,0)</f>
        <v>HLE</v>
      </c>
      <c r="Q111" s="14" t="str">
        <f>VLOOKUP(D111,Nomencalture!$D$4:$H$13,5,0)</f>
        <v>Hobbies, Luxuries, and entretainment</v>
      </c>
      <c r="R111" s="16" t="str">
        <f t="shared" si="26"/>
        <v>09MB</v>
      </c>
      <c r="S111" s="16" t="s">
        <v>90</v>
      </c>
      <c r="T111" s="21">
        <v>9</v>
      </c>
      <c r="U111" s="21">
        <v>9</v>
      </c>
      <c r="V111" s="53" t="str">
        <f t="shared" si="17"/>
        <v>ALTER TABLE MDL_ABT_B_PD_TDC_S01 ADD I_R_HLE_EXP_TR_09MB NUMBER;</v>
      </c>
      <c r="W111" s="9" t="str">
        <f>","&amp;H111&amp;"(CASE WHEN TIPO_CNSM_CD='"&amp;P111&amp;"' AND "&amp;X111&amp;" THEN "&amp;G111&amp;" END) AS "&amp;I111</f>
        <v>,AVG(CASE WHEN TIPO_CNSM_CD='HLE' AND B.PERIODOMES=TO_CHAR(ADD_MONTHS(A.REF_DATE,-9),'YYYYMM') THEN R_CNSM_CNSMT END) AS I_R_HLE_EXP_TR_09MB</v>
      </c>
      <c r="X111" s="54" t="str">
        <f t="shared" si="18"/>
        <v>B.PERIODOMES=TO_CHAR(ADD_MONTHS(A.REF_DATE,-9),'YYYYMM')</v>
      </c>
      <c r="Y111" s="54" t="str">
        <f>","&amp;I111&amp;"=B."&amp;I111</f>
        <v>,I_R_HLE_EXP_TR_09MB=B.I_R_HLE_EXP_TR_09MB</v>
      </c>
      <c r="Z111" s="40" t="str">
        <f>",B."&amp;I111</f>
        <v>,B.I_R_HLE_EXP_TR_09MB</v>
      </c>
    </row>
    <row r="112" spans="1:26" x14ac:dyDescent="0.25">
      <c r="A112" s="8" t="s">
        <v>398</v>
      </c>
      <c r="B112" s="21">
        <f t="shared" si="20"/>
        <v>111</v>
      </c>
      <c r="C112" s="15">
        <f t="shared" si="21"/>
        <v>7</v>
      </c>
      <c r="D112" s="15">
        <f t="shared" si="22"/>
        <v>5</v>
      </c>
      <c r="E112" s="48" t="s">
        <v>401</v>
      </c>
      <c r="F112" s="48" t="s">
        <v>412</v>
      </c>
      <c r="G112" s="15" t="s">
        <v>81</v>
      </c>
      <c r="H112" s="15" t="s">
        <v>85</v>
      </c>
      <c r="I112" s="61" t="str">
        <f>M112&amp;"_"&amp;IF(N112&lt;&gt;"R",N112&amp;"_","")&amp;O112&amp;IF(R112&lt;&gt;"", "_", "")&amp;F112&amp;"_"&amp;R112</f>
        <v>I_R_HLE_EXP_TR_12MB</v>
      </c>
      <c r="J112" s="15" cm="1">
        <f t="array" ref="J112">SUMPRODUCT(--(I112=$I$2:$I$625))</f>
        <v>1</v>
      </c>
      <c r="K112" s="14">
        <v>20</v>
      </c>
      <c r="L112" s="15" t="s">
        <v>479</v>
      </c>
      <c r="M112" s="15" t="s">
        <v>10</v>
      </c>
      <c r="N112" s="14" t="s">
        <v>11</v>
      </c>
      <c r="O112" s="15" t="str">
        <f>"R_"&amp;P112&amp;"_EXP"</f>
        <v>R_HLE_EXP</v>
      </c>
      <c r="P112" s="14" t="str">
        <f>VLOOKUP(D112,Nomencalture!$D$4:$H$13,4,0)</f>
        <v>HLE</v>
      </c>
      <c r="Q112" s="14" t="str">
        <f>VLOOKUP(D112,Nomencalture!$D$4:$H$13,5,0)</f>
        <v>Hobbies, Luxuries, and entretainment</v>
      </c>
      <c r="R112" s="16" t="str">
        <f t="shared" si="26"/>
        <v>12MB</v>
      </c>
      <c r="S112" s="16" t="s">
        <v>90</v>
      </c>
      <c r="T112" s="21">
        <v>12</v>
      </c>
      <c r="U112" s="21">
        <v>12</v>
      </c>
      <c r="V112" s="53" t="str">
        <f t="shared" si="17"/>
        <v>ALTER TABLE MDL_ABT_B_PD_TDC_S01 ADD I_R_HLE_EXP_TR_12MB NUMBER;</v>
      </c>
      <c r="W112" s="9" t="str">
        <f>","&amp;H112&amp;"(CASE WHEN TIPO_CNSM_CD='"&amp;P112&amp;"' AND "&amp;X112&amp;" THEN "&amp;G112&amp;" END) AS "&amp;I112</f>
        <v>,AVG(CASE WHEN TIPO_CNSM_CD='HLE' AND B.PERIODOMES=TO_CHAR(ADD_MONTHS(A.REF_DATE,-12),'YYYYMM') THEN R_CNSM_CNSMT END) AS I_R_HLE_EXP_TR_12MB</v>
      </c>
      <c r="X112" s="54" t="str">
        <f t="shared" si="18"/>
        <v>B.PERIODOMES=TO_CHAR(ADD_MONTHS(A.REF_DATE,-12),'YYYYMM')</v>
      </c>
      <c r="Y112" s="54" t="str">
        <f>","&amp;I112&amp;"=B."&amp;I112</f>
        <v>,I_R_HLE_EXP_TR_12MB=B.I_R_HLE_EXP_TR_12MB</v>
      </c>
      <c r="Z112" s="40" t="str">
        <f>",B."&amp;I112</f>
        <v>,B.I_R_HLE_EXP_TR_12MB</v>
      </c>
    </row>
    <row r="113" spans="1:26" x14ac:dyDescent="0.25">
      <c r="A113" s="8" t="s">
        <v>398</v>
      </c>
      <c r="B113" s="21">
        <f t="shared" si="20"/>
        <v>112</v>
      </c>
      <c r="C113" s="15">
        <f t="shared" si="21"/>
        <v>8</v>
      </c>
      <c r="D113" s="15">
        <f t="shared" si="22"/>
        <v>5</v>
      </c>
      <c r="E113" s="48" t="s">
        <v>401</v>
      </c>
      <c r="F113" s="48" t="s">
        <v>412</v>
      </c>
      <c r="G113" s="15" t="s">
        <v>82</v>
      </c>
      <c r="H113" s="15" t="s">
        <v>85</v>
      </c>
      <c r="I113" s="61" t="str">
        <f>M113&amp;"_"&amp;IF(N113&lt;&gt;"R",N113&amp;"_","")&amp;O113&amp;IF(R113&lt;&gt;"", "_", "")&amp;F113&amp;"_"&amp;R113</f>
        <v>I_MV_R_HLE_EXP_TR_L00M</v>
      </c>
      <c r="J113" s="15" cm="1">
        <f t="array" ref="J113">SUMPRODUCT(--(I113=$I$2:$I$625))</f>
        <v>1</v>
      </c>
      <c r="K113" s="14">
        <v>20</v>
      </c>
      <c r="L113" s="15" t="s">
        <v>479</v>
      </c>
      <c r="M113" s="15" t="s">
        <v>10</v>
      </c>
      <c r="N113" s="14" t="s">
        <v>520</v>
      </c>
      <c r="O113" s="15" t="str">
        <f>"R_"&amp;P113&amp;"_EXP"</f>
        <v>R_HLE_EXP</v>
      </c>
      <c r="P113" s="14" t="str">
        <f>VLOOKUP(D113,Nomencalture!$D$4:$H$13,4,0)</f>
        <v>HLE</v>
      </c>
      <c r="Q113" s="14" t="str">
        <f>VLOOKUP(D113,Nomencalture!$D$4:$H$13,5,0)</f>
        <v>Hobbies, Luxuries, and entretainment</v>
      </c>
      <c r="R113" s="16" t="str">
        <f>IF(AND(S113="P",N113="R"),TEXT(T113,"00")&amp;"MB",IF(OR(T113&gt;1,N113="VM"),"L"&amp;TEXT(T113,"00")&amp;"_"&amp;TEXT(U113,"00"),"L"&amp;TEXT(U113,"00")&amp;"M"))</f>
        <v>L00M</v>
      </c>
      <c r="S113" s="16" t="s">
        <v>90</v>
      </c>
      <c r="T113" s="20">
        <v>1</v>
      </c>
      <c r="U113" s="21">
        <v>0</v>
      </c>
      <c r="V113" s="53" t="str">
        <f t="shared" si="17"/>
        <v>ALTER TABLE MDL_ABT_B_PD_TDC_S01 ADD I_MV_R_HLE_EXP_TR_L00M NUMBER;</v>
      </c>
      <c r="W113" s="9" t="str">
        <f>","&amp;H113&amp;"(CASE WHEN TIPO_CNSM_CD='"&amp;P113&amp;"' AND "&amp;X113&amp;" THEN "&amp;G113&amp;" END) AS "&amp;I113</f>
        <v>,AVG(CASE WHEN TIPO_CNSM_CD='HLE' AND B.PERIODOMES=TO_CHAR(ADD_MONTHS(A.REF_DATE,-0),'YYYYMM') THEN VM_R_CNSM_CNSMT END) AS I_MV_R_HLE_EXP_TR_L00M</v>
      </c>
      <c r="X113" s="54" t="str">
        <f t="shared" si="18"/>
        <v>B.PERIODOMES=TO_CHAR(ADD_MONTHS(A.REF_DATE,-0),'YYYYMM')</v>
      </c>
      <c r="Y113" s="54" t="str">
        <f>","&amp;I113&amp;"=B."&amp;I113</f>
        <v>,I_MV_R_HLE_EXP_TR_L00M=B.I_MV_R_HLE_EXP_TR_L00M</v>
      </c>
      <c r="Z113" s="40" t="str">
        <f>",B."&amp;I113</f>
        <v>,B.I_MV_R_HLE_EXP_TR_L00M</v>
      </c>
    </row>
    <row r="114" spans="1:26" x14ac:dyDescent="0.25">
      <c r="A114" s="8" t="s">
        <v>398</v>
      </c>
      <c r="B114" s="21">
        <f t="shared" si="20"/>
        <v>113</v>
      </c>
      <c r="C114" s="15">
        <f t="shared" si="21"/>
        <v>9</v>
      </c>
      <c r="D114" s="15">
        <f t="shared" si="22"/>
        <v>5</v>
      </c>
      <c r="E114" s="48" t="s">
        <v>401</v>
      </c>
      <c r="F114" s="48" t="s">
        <v>412</v>
      </c>
      <c r="G114" s="15" t="s">
        <v>82</v>
      </c>
      <c r="H114" s="15" t="s">
        <v>85</v>
      </c>
      <c r="I114" s="61" t="str">
        <f>M114&amp;"_"&amp;IF(N114&lt;&gt;"R",N114&amp;"_","")&amp;O114&amp;IF(R114&lt;&gt;"", "_", "")&amp;F114&amp;"_"&amp;R114</f>
        <v>I_MV_R_HLE_EXP_TR_L02_01</v>
      </c>
      <c r="J114" s="15" cm="1">
        <f t="array" ref="J114">SUMPRODUCT(--(I114=$I$2:$I$625))</f>
        <v>1</v>
      </c>
      <c r="K114" s="14">
        <v>24</v>
      </c>
      <c r="L114" s="15" t="s">
        <v>479</v>
      </c>
      <c r="M114" s="15" t="s">
        <v>10</v>
      </c>
      <c r="N114" s="14" t="s">
        <v>520</v>
      </c>
      <c r="O114" s="15" t="str">
        <f>"R_"&amp;P114&amp;"_EXP"</f>
        <v>R_HLE_EXP</v>
      </c>
      <c r="P114" s="14" t="str">
        <f>VLOOKUP(D114,Nomencalture!$D$4:$H$13,4,0)</f>
        <v>HLE</v>
      </c>
      <c r="Q114" s="14" t="str">
        <f>VLOOKUP(D114,Nomencalture!$D$4:$H$13,5,0)</f>
        <v>Hobbies, Luxuries, and entretainment</v>
      </c>
      <c r="R114" s="16" t="str">
        <f>IF(AND(S114="P",N114="R"),TEXT(T114,"00")&amp;"MB",IF(OR(T114&gt;1,N114="VM"),"L"&amp;TEXT(T114,"00")&amp;"_"&amp;TEXT(U114,"00"),"L"&amp;TEXT(U114,"00")&amp;"M"))</f>
        <v>L02_01</v>
      </c>
      <c r="S114" s="16" t="s">
        <v>90</v>
      </c>
      <c r="T114" s="16">
        <v>2</v>
      </c>
      <c r="U114" s="22">
        <v>1</v>
      </c>
      <c r="V114" s="53" t="str">
        <f t="shared" si="17"/>
        <v>ALTER TABLE MDL_ABT_B_PD_TDC_S01 ADD I_MV_R_HLE_EXP_TR_L02_01 NUMBER;</v>
      </c>
      <c r="W114" s="9" t="str">
        <f>","&amp;H114&amp;"(CASE WHEN TIPO_CNSM_CD='"&amp;P114&amp;"' AND "&amp;X114&amp;" THEN "&amp;G114&amp;" END) AS "&amp;I114</f>
        <v>,AVG(CASE WHEN TIPO_CNSM_CD='HLE' AND B.PERIODOMES=TO_CHAR(ADD_MONTHS(A.REF_DATE,-1),'YYYYMM') THEN VM_R_CNSM_CNSMT END) AS I_MV_R_HLE_EXP_TR_L02_01</v>
      </c>
      <c r="X114" s="54" t="str">
        <f t="shared" si="18"/>
        <v>B.PERIODOMES=TO_CHAR(ADD_MONTHS(A.REF_DATE,-1),'YYYYMM')</v>
      </c>
      <c r="Y114" s="54" t="str">
        <f>","&amp;I114&amp;"=B."&amp;I114</f>
        <v>,I_MV_R_HLE_EXP_TR_L02_01=B.I_MV_R_HLE_EXP_TR_L02_01</v>
      </c>
      <c r="Z114" s="40" t="str">
        <f>",B."&amp;I114</f>
        <v>,B.I_MV_R_HLE_EXP_TR_L02_01</v>
      </c>
    </row>
    <row r="115" spans="1:26" x14ac:dyDescent="0.25">
      <c r="A115" s="8" t="s">
        <v>398</v>
      </c>
      <c r="B115" s="21">
        <f t="shared" si="20"/>
        <v>114</v>
      </c>
      <c r="C115" s="15">
        <f t="shared" si="21"/>
        <v>10</v>
      </c>
      <c r="D115" s="15">
        <f t="shared" si="22"/>
        <v>5</v>
      </c>
      <c r="E115" s="48" t="s">
        <v>401</v>
      </c>
      <c r="F115" s="48" t="s">
        <v>412</v>
      </c>
      <c r="G115" s="15" t="s">
        <v>82</v>
      </c>
      <c r="H115" s="15" t="s">
        <v>85</v>
      </c>
      <c r="I115" s="61" t="str">
        <f>M115&amp;"_"&amp;IF(N115&lt;&gt;"R",N115&amp;"_","")&amp;O115&amp;IF(R115&lt;&gt;"", "_", "")&amp;F115&amp;"_"&amp;R115</f>
        <v>I_MV_R_HLE_EXP_TR_L03_02</v>
      </c>
      <c r="J115" s="15" cm="1">
        <f t="array" ref="J115">SUMPRODUCT(--(I115=$I$2:$I$625))</f>
        <v>1</v>
      </c>
      <c r="K115" s="14">
        <v>24</v>
      </c>
      <c r="L115" s="15" t="s">
        <v>479</v>
      </c>
      <c r="M115" s="15" t="s">
        <v>10</v>
      </c>
      <c r="N115" s="14" t="s">
        <v>520</v>
      </c>
      <c r="O115" s="15" t="str">
        <f>"R_"&amp;P115&amp;"_EXP"</f>
        <v>R_HLE_EXP</v>
      </c>
      <c r="P115" s="14" t="str">
        <f>VLOOKUP(D115,Nomencalture!$D$4:$H$13,4,0)</f>
        <v>HLE</v>
      </c>
      <c r="Q115" s="14" t="str">
        <f>VLOOKUP(D115,Nomencalture!$D$4:$H$13,5,0)</f>
        <v>Hobbies, Luxuries, and entretainment</v>
      </c>
      <c r="R115" s="16" t="str">
        <f t="shared" ref="R115:R119" si="27">IF(AND(S115="P",N115="R"),TEXT(T115,"00")&amp;"MB",IF(OR(T115&gt;1,N115="VM"),"L"&amp;TEXT(T115,"00")&amp;"_"&amp;TEXT(U115,"00"),"L"&amp;TEXT(U115,"00")&amp;"M"))</f>
        <v>L03_02</v>
      </c>
      <c r="S115" s="16" t="s">
        <v>90</v>
      </c>
      <c r="T115" s="16">
        <v>3</v>
      </c>
      <c r="U115" s="22">
        <v>2</v>
      </c>
      <c r="V115" s="53" t="str">
        <f t="shared" si="17"/>
        <v>ALTER TABLE MDL_ABT_B_PD_TDC_S01 ADD I_MV_R_HLE_EXP_TR_L03_02 NUMBER;</v>
      </c>
      <c r="W115" s="9" t="str">
        <f>","&amp;H115&amp;"(CASE WHEN TIPO_CNSM_CD='"&amp;P115&amp;"' AND "&amp;X115&amp;" THEN "&amp;G115&amp;" END) AS "&amp;I115</f>
        <v>,AVG(CASE WHEN TIPO_CNSM_CD='HLE' AND B.PERIODOMES=TO_CHAR(ADD_MONTHS(A.REF_DATE,-2),'YYYYMM') THEN VM_R_CNSM_CNSMT END) AS I_MV_R_HLE_EXP_TR_L03_02</v>
      </c>
      <c r="X115" s="54" t="str">
        <f t="shared" si="18"/>
        <v>B.PERIODOMES=TO_CHAR(ADD_MONTHS(A.REF_DATE,-2),'YYYYMM')</v>
      </c>
      <c r="Y115" s="54" t="str">
        <f>","&amp;I115&amp;"=B."&amp;I115</f>
        <v>,I_MV_R_HLE_EXP_TR_L03_02=B.I_MV_R_HLE_EXP_TR_L03_02</v>
      </c>
      <c r="Z115" s="40" t="str">
        <f>",B."&amp;I115</f>
        <v>,B.I_MV_R_HLE_EXP_TR_L03_02</v>
      </c>
    </row>
    <row r="116" spans="1:26" x14ac:dyDescent="0.25">
      <c r="A116" s="8" t="s">
        <v>398</v>
      </c>
      <c r="B116" s="21">
        <f t="shared" si="20"/>
        <v>115</v>
      </c>
      <c r="C116" s="15">
        <f t="shared" si="21"/>
        <v>11</v>
      </c>
      <c r="D116" s="15">
        <f t="shared" si="22"/>
        <v>5</v>
      </c>
      <c r="E116" s="48" t="s">
        <v>401</v>
      </c>
      <c r="F116" s="48" t="s">
        <v>412</v>
      </c>
      <c r="G116" s="15" t="s">
        <v>92</v>
      </c>
      <c r="H116" s="15" t="s">
        <v>85</v>
      </c>
      <c r="I116" s="61" t="str">
        <f>M116&amp;"_"&amp;IF(N116&lt;&gt;"R",N116&amp;"_","")&amp;O116&amp;IF(R116&lt;&gt;"", "_", "")&amp;F116&amp;"_"&amp;R116</f>
        <v>I_QV_R_HLE_EXP_TR_L06_03</v>
      </c>
      <c r="J116" s="15" cm="1">
        <f t="array" ref="J116">SUMPRODUCT(--(I116=$I$2:$I$625))</f>
        <v>1</v>
      </c>
      <c r="K116" s="14">
        <v>24</v>
      </c>
      <c r="L116" s="15" t="s">
        <v>479</v>
      </c>
      <c r="M116" s="15" t="s">
        <v>10</v>
      </c>
      <c r="N116" s="14" t="s">
        <v>521</v>
      </c>
      <c r="O116" s="15" t="str">
        <f>"R_"&amp;P116&amp;"_EXP"</f>
        <v>R_HLE_EXP</v>
      </c>
      <c r="P116" s="14" t="str">
        <f>VLOOKUP(D116,Nomencalture!$D$4:$H$13,4,0)</f>
        <v>HLE</v>
      </c>
      <c r="Q116" s="14" t="str">
        <f>VLOOKUP(D116,Nomencalture!$D$4:$H$13,5,0)</f>
        <v>Hobbies, Luxuries, and entretainment</v>
      </c>
      <c r="R116" s="16" t="str">
        <f t="shared" si="27"/>
        <v>L06_03</v>
      </c>
      <c r="S116" s="16" t="s">
        <v>90</v>
      </c>
      <c r="T116" s="16">
        <v>6</v>
      </c>
      <c r="U116" s="22">
        <v>3</v>
      </c>
      <c r="V116" s="53" t="str">
        <f t="shared" si="17"/>
        <v>ALTER TABLE MDL_ABT_B_PD_TDC_S01 ADD I_QV_R_HLE_EXP_TR_L06_03 NUMBER;</v>
      </c>
      <c r="W116" s="9" t="str">
        <f>","&amp;H116&amp;"(CASE WHEN TIPO_CNSM_CD='"&amp;P116&amp;"' AND "&amp;X116&amp;" THEN "&amp;G116&amp;" END) AS "&amp;I116</f>
        <v>,AVG(CASE WHEN TIPO_CNSM_CD='HLE' AND B.PERIODOMES=TO_CHAR(ADD_MONTHS(A.REF_DATE,-3),'YYYYMM') THEN VT_R_CNSM_CNSMT END) AS I_QV_R_HLE_EXP_TR_L06_03</v>
      </c>
      <c r="X116" s="54" t="str">
        <f t="shared" si="18"/>
        <v>B.PERIODOMES=TO_CHAR(ADD_MONTHS(A.REF_DATE,-3),'YYYYMM')</v>
      </c>
      <c r="Y116" s="54" t="str">
        <f>","&amp;I116&amp;"=B."&amp;I116</f>
        <v>,I_QV_R_HLE_EXP_TR_L06_03=B.I_QV_R_HLE_EXP_TR_L06_03</v>
      </c>
      <c r="Z116" s="40" t="str">
        <f>",B."&amp;I116</f>
        <v>,B.I_QV_R_HLE_EXP_TR_L06_03</v>
      </c>
    </row>
    <row r="117" spans="1:26" x14ac:dyDescent="0.25">
      <c r="A117" s="8" t="s">
        <v>398</v>
      </c>
      <c r="B117" s="21">
        <f t="shared" si="20"/>
        <v>116</v>
      </c>
      <c r="C117" s="15">
        <f t="shared" si="21"/>
        <v>12</v>
      </c>
      <c r="D117" s="15">
        <f t="shared" si="22"/>
        <v>5</v>
      </c>
      <c r="E117" s="48" t="s">
        <v>401</v>
      </c>
      <c r="F117" s="48" t="s">
        <v>412</v>
      </c>
      <c r="G117" s="15" t="s">
        <v>92</v>
      </c>
      <c r="H117" s="15" t="s">
        <v>85</v>
      </c>
      <c r="I117" s="61" t="str">
        <f>M117&amp;"_"&amp;IF(N117&lt;&gt;"R",N117&amp;"_","")&amp;O117&amp;IF(R117&lt;&gt;"", "_", "")&amp;F117&amp;"_"&amp;R117</f>
        <v>I_QV_R_HLE_EXP_TR_L09_06</v>
      </c>
      <c r="J117" s="15" cm="1">
        <f t="array" ref="J117">SUMPRODUCT(--(I117=$I$2:$I$625))</f>
        <v>1</v>
      </c>
      <c r="K117" s="14">
        <v>24</v>
      </c>
      <c r="L117" s="15" t="s">
        <v>479</v>
      </c>
      <c r="M117" s="15" t="s">
        <v>10</v>
      </c>
      <c r="N117" s="14" t="s">
        <v>521</v>
      </c>
      <c r="O117" s="15" t="str">
        <f>"R_"&amp;P117&amp;"_EXP"</f>
        <v>R_HLE_EXP</v>
      </c>
      <c r="P117" s="14" t="str">
        <f>VLOOKUP(D117,Nomencalture!$D$4:$H$13,4,0)</f>
        <v>HLE</v>
      </c>
      <c r="Q117" s="14" t="str">
        <f>VLOOKUP(D117,Nomencalture!$D$4:$H$13,5,0)</f>
        <v>Hobbies, Luxuries, and entretainment</v>
      </c>
      <c r="R117" s="16" t="str">
        <f t="shared" si="27"/>
        <v>L09_06</v>
      </c>
      <c r="S117" s="16" t="s">
        <v>90</v>
      </c>
      <c r="T117" s="16">
        <v>9</v>
      </c>
      <c r="U117" s="22">
        <v>6</v>
      </c>
      <c r="V117" s="53" t="str">
        <f t="shared" si="17"/>
        <v>ALTER TABLE MDL_ABT_B_PD_TDC_S01 ADD I_QV_R_HLE_EXP_TR_L09_06 NUMBER;</v>
      </c>
      <c r="W117" s="9" t="str">
        <f>","&amp;H117&amp;"(CASE WHEN TIPO_CNSM_CD='"&amp;P117&amp;"' AND "&amp;X117&amp;" THEN "&amp;G117&amp;" END) AS "&amp;I117</f>
        <v>,AVG(CASE WHEN TIPO_CNSM_CD='HLE' AND B.PERIODOMES=TO_CHAR(ADD_MONTHS(A.REF_DATE,-6),'YYYYMM') THEN VT_R_CNSM_CNSMT END) AS I_QV_R_HLE_EXP_TR_L09_06</v>
      </c>
      <c r="X117" s="54" t="str">
        <f t="shared" si="18"/>
        <v>B.PERIODOMES=TO_CHAR(ADD_MONTHS(A.REF_DATE,-6),'YYYYMM')</v>
      </c>
      <c r="Y117" s="54" t="str">
        <f>","&amp;I117&amp;"=B."&amp;I117</f>
        <v>,I_QV_R_HLE_EXP_TR_L09_06=B.I_QV_R_HLE_EXP_TR_L09_06</v>
      </c>
      <c r="Z117" s="40" t="str">
        <f>",B."&amp;I117</f>
        <v>,B.I_QV_R_HLE_EXP_TR_L09_06</v>
      </c>
    </row>
    <row r="118" spans="1:26" x14ac:dyDescent="0.25">
      <c r="A118" s="8" t="s">
        <v>398</v>
      </c>
      <c r="B118" s="21">
        <f t="shared" si="20"/>
        <v>117</v>
      </c>
      <c r="C118" s="15">
        <f t="shared" si="21"/>
        <v>13</v>
      </c>
      <c r="D118" s="15">
        <f t="shared" si="22"/>
        <v>5</v>
      </c>
      <c r="E118" s="48" t="s">
        <v>401</v>
      </c>
      <c r="F118" s="48" t="s">
        <v>412</v>
      </c>
      <c r="G118" s="15" t="s">
        <v>92</v>
      </c>
      <c r="H118" s="15" t="s">
        <v>85</v>
      </c>
      <c r="I118" s="61" t="str">
        <f>M118&amp;"_"&amp;IF(N118&lt;&gt;"R",N118&amp;"_","")&amp;O118&amp;IF(R118&lt;&gt;"", "_", "")&amp;F118&amp;"_"&amp;R118</f>
        <v>I_QV_R_HLE_EXP_TR_L12_09</v>
      </c>
      <c r="J118" s="15" cm="1">
        <f t="array" ref="J118">SUMPRODUCT(--(I118=$I$2:$I$625))</f>
        <v>1</v>
      </c>
      <c r="K118" s="14">
        <v>24</v>
      </c>
      <c r="L118" s="15" t="s">
        <v>479</v>
      </c>
      <c r="M118" s="15" t="s">
        <v>10</v>
      </c>
      <c r="N118" s="14" t="s">
        <v>521</v>
      </c>
      <c r="O118" s="15" t="str">
        <f>"R_"&amp;P118&amp;"_EXP"</f>
        <v>R_HLE_EXP</v>
      </c>
      <c r="P118" s="14" t="str">
        <f>VLOOKUP(D118,Nomencalture!$D$4:$H$13,4,0)</f>
        <v>HLE</v>
      </c>
      <c r="Q118" s="14" t="str">
        <f>VLOOKUP(D118,Nomencalture!$D$4:$H$13,5,0)</f>
        <v>Hobbies, Luxuries, and entretainment</v>
      </c>
      <c r="R118" s="16" t="str">
        <f t="shared" si="27"/>
        <v>L12_09</v>
      </c>
      <c r="S118" s="16" t="s">
        <v>90</v>
      </c>
      <c r="T118" s="16">
        <v>12</v>
      </c>
      <c r="U118" s="22">
        <v>9</v>
      </c>
      <c r="V118" s="53" t="str">
        <f t="shared" si="17"/>
        <v>ALTER TABLE MDL_ABT_B_PD_TDC_S01 ADD I_QV_R_HLE_EXP_TR_L12_09 NUMBER;</v>
      </c>
      <c r="W118" s="9" t="str">
        <f>","&amp;H118&amp;"(CASE WHEN TIPO_CNSM_CD='"&amp;P118&amp;"' AND "&amp;X118&amp;" THEN "&amp;G118&amp;" END) AS "&amp;I118</f>
        <v>,AVG(CASE WHEN TIPO_CNSM_CD='HLE' AND B.PERIODOMES=TO_CHAR(ADD_MONTHS(A.REF_DATE,-9),'YYYYMM') THEN VT_R_CNSM_CNSMT END) AS I_QV_R_HLE_EXP_TR_L12_09</v>
      </c>
      <c r="X118" s="54" t="str">
        <f t="shared" si="18"/>
        <v>B.PERIODOMES=TO_CHAR(ADD_MONTHS(A.REF_DATE,-9),'YYYYMM')</v>
      </c>
      <c r="Y118" s="54" t="str">
        <f>","&amp;I118&amp;"=B."&amp;I118</f>
        <v>,I_QV_R_HLE_EXP_TR_L12_09=B.I_QV_R_HLE_EXP_TR_L12_09</v>
      </c>
      <c r="Z118" s="40" t="str">
        <f>",B."&amp;I118</f>
        <v>,B.I_QV_R_HLE_EXP_TR_L12_09</v>
      </c>
    </row>
    <row r="119" spans="1:26" x14ac:dyDescent="0.25">
      <c r="A119" s="8" t="s">
        <v>398</v>
      </c>
      <c r="B119" s="21">
        <f t="shared" si="20"/>
        <v>118</v>
      </c>
      <c r="C119" s="15">
        <f t="shared" si="21"/>
        <v>14</v>
      </c>
      <c r="D119" s="15">
        <f t="shared" si="22"/>
        <v>5</v>
      </c>
      <c r="E119" s="48" t="s">
        <v>401</v>
      </c>
      <c r="F119" s="48" t="s">
        <v>412</v>
      </c>
      <c r="G119" s="15" t="s">
        <v>93</v>
      </c>
      <c r="H119" s="15" t="s">
        <v>85</v>
      </c>
      <c r="I119" s="61" t="str">
        <f>M119&amp;"_"&amp;IF(N119&lt;&gt;"R",N119&amp;"_","")&amp;O119&amp;IF(R119&lt;&gt;"", "_", "")&amp;F119&amp;"_"&amp;R119</f>
        <v>I_SV_R_HLE_EXP_TR_L12_06</v>
      </c>
      <c r="J119" s="15" cm="1">
        <f t="array" ref="J119">SUMPRODUCT(--(I119=$I$2:$I$625))</f>
        <v>1</v>
      </c>
      <c r="K119" s="14">
        <v>24</v>
      </c>
      <c r="L119" s="15" t="s">
        <v>479</v>
      </c>
      <c r="M119" s="15" t="s">
        <v>10</v>
      </c>
      <c r="N119" s="14" t="s">
        <v>523</v>
      </c>
      <c r="O119" s="15" t="str">
        <f>"R_"&amp;P119&amp;"_EXP"</f>
        <v>R_HLE_EXP</v>
      </c>
      <c r="P119" s="14" t="str">
        <f>VLOOKUP(D119,Nomencalture!$D$4:$H$13,4,0)</f>
        <v>HLE</v>
      </c>
      <c r="Q119" s="14" t="str">
        <f>VLOOKUP(D119,Nomencalture!$D$4:$H$13,5,0)</f>
        <v>Hobbies, Luxuries, and entretainment</v>
      </c>
      <c r="R119" s="16" t="str">
        <f t="shared" si="27"/>
        <v>L12_06</v>
      </c>
      <c r="S119" s="16" t="s">
        <v>90</v>
      </c>
      <c r="T119" s="16">
        <v>12</v>
      </c>
      <c r="U119" s="22">
        <v>6</v>
      </c>
      <c r="V119" s="53" t="str">
        <f t="shared" si="17"/>
        <v>ALTER TABLE MDL_ABT_B_PD_TDC_S01 ADD I_SV_R_HLE_EXP_TR_L12_06 NUMBER;</v>
      </c>
      <c r="W119" s="9" t="str">
        <f>","&amp;H119&amp;"(CASE WHEN TIPO_CNSM_CD='"&amp;P119&amp;"' AND "&amp;X119&amp;" THEN "&amp;G119&amp;" END) AS "&amp;I119</f>
        <v>,AVG(CASE WHEN TIPO_CNSM_CD='HLE' AND B.PERIODOMES=TO_CHAR(ADD_MONTHS(A.REF_DATE,-6),'YYYYMM') THEN VS_R_CNSM_CNSMT END) AS I_SV_R_HLE_EXP_TR_L12_06</v>
      </c>
      <c r="X119" s="54" t="str">
        <f t="shared" si="18"/>
        <v>B.PERIODOMES=TO_CHAR(ADD_MONTHS(A.REF_DATE,-6),'YYYYMM')</v>
      </c>
      <c r="Y119" s="54" t="str">
        <f>","&amp;I119&amp;"=B."&amp;I119</f>
        <v>,I_SV_R_HLE_EXP_TR_L12_06=B.I_SV_R_HLE_EXP_TR_L12_06</v>
      </c>
      <c r="Z119" s="40" t="str">
        <f>",B."&amp;I119</f>
        <v>,B.I_SV_R_HLE_EXP_TR_L12_06</v>
      </c>
    </row>
    <row r="120" spans="1:26" x14ac:dyDescent="0.25">
      <c r="A120" s="8" t="s">
        <v>398</v>
      </c>
      <c r="B120" s="21">
        <f t="shared" si="20"/>
        <v>119</v>
      </c>
      <c r="C120" s="15">
        <f t="shared" si="21"/>
        <v>15</v>
      </c>
      <c r="D120" s="15">
        <f t="shared" si="22"/>
        <v>5</v>
      </c>
      <c r="E120" s="48" t="s">
        <v>401</v>
      </c>
      <c r="F120" s="48" t="s">
        <v>412</v>
      </c>
      <c r="G120" s="15" t="s">
        <v>81</v>
      </c>
      <c r="H120" s="15" t="s">
        <v>85</v>
      </c>
      <c r="I120" s="61" t="str">
        <f>M120&amp;"_"&amp;IF(N120&lt;&gt;"R",N120&amp;"_","")&amp;O120&amp;IF(R120&lt;&gt;"", "_", "")&amp;F120&amp;"_"&amp;R120</f>
        <v>I_AV_R_HLE_EXP_TR_L03M</v>
      </c>
      <c r="J120" s="15" cm="1">
        <f t="array" ref="J120">SUMPRODUCT(--(I120=$I$2:$I$625))</f>
        <v>1</v>
      </c>
      <c r="K120" s="14">
        <v>23</v>
      </c>
      <c r="L120" s="15" t="s">
        <v>479</v>
      </c>
      <c r="M120" s="15" t="s">
        <v>10</v>
      </c>
      <c r="N120" s="14" t="s">
        <v>15</v>
      </c>
      <c r="O120" s="15" t="str">
        <f>"R_"&amp;P120&amp;"_EXP"</f>
        <v>R_HLE_EXP</v>
      </c>
      <c r="P120" s="14" t="str">
        <f>VLOOKUP(D120,Nomencalture!$D$4:$H$13,4,0)</f>
        <v>HLE</v>
      </c>
      <c r="Q120" s="14" t="str">
        <f>VLOOKUP(D120,Nomencalture!$D$4:$H$13,5,0)</f>
        <v>Hobbies, Luxuries, and entretainment</v>
      </c>
      <c r="R120" s="16" t="str">
        <f>IF(AND(S120="P",N120="R"),TEXT(T120,"00")&amp;"MB",IF(OR(T120&gt;1,N120="VM"),"L"&amp;TEXT(T120,"00")&amp;"_"&amp;TEXT(U120,"00"),"L"&amp;TEXT(U120,"00")&amp;"M"))</f>
        <v>L03M</v>
      </c>
      <c r="S120" s="16" t="s">
        <v>54</v>
      </c>
      <c r="T120" s="20">
        <v>1</v>
      </c>
      <c r="U120" s="21">
        <v>3</v>
      </c>
      <c r="V120" s="53" t="str">
        <f t="shared" si="17"/>
        <v>ALTER TABLE MDL_ABT_B_PD_TDC_S01 ADD I_AV_R_HLE_EXP_TR_L03M NUMBER;</v>
      </c>
      <c r="W120" s="9" t="str">
        <f>","&amp;H120&amp;"(CASE WHEN TIPO_CNSM_CD='"&amp;P120&amp;"' AND "&amp;X120&amp;" THEN "&amp;G120&amp;" END) AS "&amp;I120</f>
        <v>,AVG(CASE WHEN TIPO_CNSM_CD='HLE' AND B.PERIODOMES BETWEEN TO_CHAR(ADD_MONTHS(A.REF_DATE,-3),'YYYYMM') AND TO_CHAR(ADD_MONTHS(A.REF_DATE,-1),'YYYYMM') THEN R_CNSM_CNSMT END) AS I_AV_R_HLE_EXP_TR_L03M</v>
      </c>
      <c r="X120" s="54" t="str">
        <f t="shared" si="18"/>
        <v>B.PERIODOMES BETWEEN TO_CHAR(ADD_MONTHS(A.REF_DATE,-3),'YYYYMM') AND TO_CHAR(ADD_MONTHS(A.REF_DATE,-1),'YYYYMM')</v>
      </c>
      <c r="Y120" s="54" t="str">
        <f>","&amp;I120&amp;"=B."&amp;I120</f>
        <v>,I_AV_R_HLE_EXP_TR_L03M=B.I_AV_R_HLE_EXP_TR_L03M</v>
      </c>
      <c r="Z120" s="40" t="str">
        <f>",B."&amp;I120</f>
        <v>,B.I_AV_R_HLE_EXP_TR_L03M</v>
      </c>
    </row>
    <row r="121" spans="1:26" x14ac:dyDescent="0.25">
      <c r="A121" s="8" t="s">
        <v>398</v>
      </c>
      <c r="B121" s="21">
        <f t="shared" si="20"/>
        <v>120</v>
      </c>
      <c r="C121" s="15">
        <f t="shared" si="21"/>
        <v>16</v>
      </c>
      <c r="D121" s="15">
        <f t="shared" si="22"/>
        <v>5</v>
      </c>
      <c r="E121" s="48" t="s">
        <v>401</v>
      </c>
      <c r="F121" s="48" t="s">
        <v>412</v>
      </c>
      <c r="G121" s="15" t="s">
        <v>81</v>
      </c>
      <c r="H121" s="15" t="s">
        <v>85</v>
      </c>
      <c r="I121" s="61" t="str">
        <f>M121&amp;"_"&amp;IF(N121&lt;&gt;"R",N121&amp;"_","")&amp;O121&amp;IF(R121&lt;&gt;"", "_", "")&amp;F121&amp;"_"&amp;R121</f>
        <v>I_AV_R_HLE_EXP_TR_L06M</v>
      </c>
      <c r="J121" s="15" cm="1">
        <f t="array" ref="J121">SUMPRODUCT(--(I121=$I$2:$I$625))</f>
        <v>1</v>
      </c>
      <c r="K121" s="14">
        <v>23</v>
      </c>
      <c r="L121" s="15" t="s">
        <v>479</v>
      </c>
      <c r="M121" s="15" t="s">
        <v>10</v>
      </c>
      <c r="N121" s="14" t="s">
        <v>15</v>
      </c>
      <c r="O121" s="15" t="str">
        <f>"R_"&amp;P121&amp;"_EXP"</f>
        <v>R_HLE_EXP</v>
      </c>
      <c r="P121" s="14" t="str">
        <f>VLOOKUP(D121,Nomencalture!$D$4:$H$13,4,0)</f>
        <v>HLE</v>
      </c>
      <c r="Q121" s="14" t="str">
        <f>VLOOKUP(D121,Nomencalture!$D$4:$H$13,5,0)</f>
        <v>Hobbies, Luxuries, and entretainment</v>
      </c>
      <c r="R121" s="16" t="str">
        <f>IF(AND(S121="P",N121="R"),TEXT(T121,"00")&amp;"MB",IF(OR(T121&gt;1,N121="VM"),"L"&amp;TEXT(T121,"00")&amp;"_"&amp;TEXT(U121,"00"),"L"&amp;TEXT(U121,"00")&amp;"M"))</f>
        <v>L06M</v>
      </c>
      <c r="S121" s="16" t="s">
        <v>54</v>
      </c>
      <c r="T121" s="20">
        <v>1</v>
      </c>
      <c r="U121" s="21">
        <v>6</v>
      </c>
      <c r="V121" s="53" t="str">
        <f t="shared" si="17"/>
        <v>ALTER TABLE MDL_ABT_B_PD_TDC_S01 ADD I_AV_R_HLE_EXP_TR_L06M NUMBER;</v>
      </c>
      <c r="W121" s="9" t="str">
        <f>","&amp;H121&amp;"(CASE WHEN TIPO_CNSM_CD='"&amp;P121&amp;"' AND "&amp;X121&amp;" THEN "&amp;G121&amp;" END) AS "&amp;I121</f>
        <v>,AVG(CASE WHEN TIPO_CNSM_CD='HLE' AND B.PERIODOMES BETWEEN TO_CHAR(ADD_MONTHS(A.REF_DATE,-6),'YYYYMM') AND TO_CHAR(ADD_MONTHS(A.REF_DATE,-1),'YYYYMM') THEN R_CNSM_CNSMT END) AS I_AV_R_HLE_EXP_TR_L06M</v>
      </c>
      <c r="X121" s="54" t="str">
        <f t="shared" si="18"/>
        <v>B.PERIODOMES BETWEEN TO_CHAR(ADD_MONTHS(A.REF_DATE,-6),'YYYYMM') AND TO_CHAR(ADD_MONTHS(A.REF_DATE,-1),'YYYYMM')</v>
      </c>
      <c r="Y121" s="54" t="str">
        <f>","&amp;I121&amp;"=B."&amp;I121</f>
        <v>,I_AV_R_HLE_EXP_TR_L06M=B.I_AV_R_HLE_EXP_TR_L06M</v>
      </c>
      <c r="Z121" s="40" t="str">
        <f>",B."&amp;I121</f>
        <v>,B.I_AV_R_HLE_EXP_TR_L06M</v>
      </c>
    </row>
    <row r="122" spans="1:26" x14ac:dyDescent="0.25">
      <c r="A122" s="8" t="s">
        <v>398</v>
      </c>
      <c r="B122" s="21">
        <f t="shared" si="20"/>
        <v>121</v>
      </c>
      <c r="C122" s="15">
        <f t="shared" si="21"/>
        <v>17</v>
      </c>
      <c r="D122" s="15">
        <f t="shared" si="22"/>
        <v>5</v>
      </c>
      <c r="E122" s="48" t="s">
        <v>401</v>
      </c>
      <c r="F122" s="48" t="s">
        <v>412</v>
      </c>
      <c r="G122" s="15" t="s">
        <v>81</v>
      </c>
      <c r="H122" s="15" t="s">
        <v>85</v>
      </c>
      <c r="I122" s="61" t="str">
        <f>M122&amp;"_"&amp;IF(N122&lt;&gt;"R",N122&amp;"_","")&amp;O122&amp;IF(R122&lt;&gt;"", "_", "")&amp;F122&amp;"_"&amp;R122</f>
        <v>I_AV_R_HLE_EXP_TR_L12M</v>
      </c>
      <c r="J122" s="15" cm="1">
        <f t="array" ref="J122">SUMPRODUCT(--(I122=$I$2:$I$625))</f>
        <v>1</v>
      </c>
      <c r="K122" s="14">
        <v>23</v>
      </c>
      <c r="L122" s="15" t="s">
        <v>479</v>
      </c>
      <c r="M122" s="15" t="s">
        <v>10</v>
      </c>
      <c r="N122" s="14" t="s">
        <v>15</v>
      </c>
      <c r="O122" s="15" t="str">
        <f>"R_"&amp;P122&amp;"_EXP"</f>
        <v>R_HLE_EXP</v>
      </c>
      <c r="P122" s="14" t="str">
        <f>VLOOKUP(D122,Nomencalture!$D$4:$H$13,4,0)</f>
        <v>HLE</v>
      </c>
      <c r="Q122" s="14" t="str">
        <f>VLOOKUP(D122,Nomencalture!$D$4:$H$13,5,0)</f>
        <v>Hobbies, Luxuries, and entretainment</v>
      </c>
      <c r="R122" s="16" t="str">
        <f t="shared" ref="R122:R131" si="28">IF(AND(S122="P",N122="R"),TEXT(T122,"00")&amp;"MB",IF(OR(T122&gt;1,N122="VM"),"L"&amp;TEXT(T122,"00")&amp;"_"&amp;TEXT(U122,"00"),"L"&amp;TEXT(U122,"00")&amp;"M"))</f>
        <v>L12M</v>
      </c>
      <c r="S122" s="16" t="s">
        <v>54</v>
      </c>
      <c r="T122" s="20">
        <v>1</v>
      </c>
      <c r="U122" s="21">
        <v>12</v>
      </c>
      <c r="V122" s="53" t="str">
        <f t="shared" si="17"/>
        <v>ALTER TABLE MDL_ABT_B_PD_TDC_S01 ADD I_AV_R_HLE_EXP_TR_L12M NUMBER;</v>
      </c>
      <c r="W122" s="9" t="str">
        <f>","&amp;H122&amp;"(CASE WHEN TIPO_CNSM_CD='"&amp;P122&amp;"' AND "&amp;X122&amp;" THEN "&amp;G122&amp;" END) AS "&amp;I122</f>
        <v>,AVG(CASE WHEN TIPO_CNSM_CD='HLE' AND B.PERIODOMES BETWEEN TO_CHAR(ADD_MONTHS(A.REF_DATE,-12),'YYYYMM') AND TO_CHAR(ADD_MONTHS(A.REF_DATE,-1),'YYYYMM') THEN R_CNSM_CNSMT END) AS I_AV_R_HLE_EXP_TR_L12M</v>
      </c>
      <c r="X122" s="54" t="str">
        <f t="shared" si="18"/>
        <v>B.PERIODOMES BETWEEN TO_CHAR(ADD_MONTHS(A.REF_DATE,-12),'YYYYMM') AND TO_CHAR(ADD_MONTHS(A.REF_DATE,-1),'YYYYMM')</v>
      </c>
      <c r="Y122" s="54" t="str">
        <f>","&amp;I122&amp;"=B."&amp;I122</f>
        <v>,I_AV_R_HLE_EXP_TR_L12M=B.I_AV_R_HLE_EXP_TR_L12M</v>
      </c>
      <c r="Z122" s="40" t="str">
        <f>",B."&amp;I122</f>
        <v>,B.I_AV_R_HLE_EXP_TR_L12M</v>
      </c>
    </row>
    <row r="123" spans="1:26" x14ac:dyDescent="0.25">
      <c r="A123" s="8" t="s">
        <v>398</v>
      </c>
      <c r="B123" s="21">
        <f t="shared" si="20"/>
        <v>122</v>
      </c>
      <c r="C123" s="15">
        <f t="shared" si="21"/>
        <v>18</v>
      </c>
      <c r="D123" s="15">
        <f t="shared" si="22"/>
        <v>5</v>
      </c>
      <c r="E123" s="48" t="s">
        <v>401</v>
      </c>
      <c r="F123" s="48" t="s">
        <v>412</v>
      </c>
      <c r="G123" s="15" t="s">
        <v>81</v>
      </c>
      <c r="H123" s="15" t="s">
        <v>85</v>
      </c>
      <c r="I123" s="61" t="str">
        <f>M123&amp;"_"&amp;IF(N123&lt;&gt;"R",N123&amp;"_","")&amp;O123&amp;IF(R123&lt;&gt;"", "_", "")&amp;F123&amp;"_"&amp;R123</f>
        <v>I_AV_R_HLE_EXP_TR_L13_24</v>
      </c>
      <c r="J123" s="15" cm="1">
        <f t="array" ref="J123">SUMPRODUCT(--(I123=$I$2:$I$625))</f>
        <v>1</v>
      </c>
      <c r="K123" s="14">
        <v>25</v>
      </c>
      <c r="L123" s="15" t="s">
        <v>479</v>
      </c>
      <c r="M123" s="15" t="s">
        <v>10</v>
      </c>
      <c r="N123" s="14" t="s">
        <v>15</v>
      </c>
      <c r="O123" s="15" t="str">
        <f>"R_"&amp;P123&amp;"_EXP"</f>
        <v>R_HLE_EXP</v>
      </c>
      <c r="P123" s="14" t="str">
        <f>VLOOKUP(D123,Nomencalture!$D$4:$H$13,4,0)</f>
        <v>HLE</v>
      </c>
      <c r="Q123" s="14" t="str">
        <f>VLOOKUP(D123,Nomencalture!$D$4:$H$13,5,0)</f>
        <v>Hobbies, Luxuries, and entretainment</v>
      </c>
      <c r="R123" s="16" t="str">
        <f t="shared" si="28"/>
        <v>L13_24</v>
      </c>
      <c r="S123" s="16" t="s">
        <v>54</v>
      </c>
      <c r="T123" s="20">
        <v>13</v>
      </c>
      <c r="U123" s="21">
        <v>24</v>
      </c>
      <c r="V123" s="53" t="str">
        <f t="shared" si="17"/>
        <v>ALTER TABLE MDL_ABT_B_PD_TDC_S01 ADD I_AV_R_HLE_EXP_TR_L13_24 NUMBER;</v>
      </c>
      <c r="W123" s="9" t="str">
        <f>","&amp;H123&amp;"(CASE WHEN TIPO_CNSM_CD='"&amp;P123&amp;"' AND "&amp;X123&amp;" THEN "&amp;G123&amp;" END) AS "&amp;I123</f>
        <v>,AVG(CASE WHEN TIPO_CNSM_CD='HLE' AND B.PERIODOMES BETWEEN TO_CHAR(ADD_MONTHS(A.REF_DATE,-24),'YYYYMM') AND TO_CHAR(ADD_MONTHS(A.REF_DATE,-13),'YYYYMM') THEN R_CNSM_CNSMT END) AS I_AV_R_HLE_EXP_TR_L13_24</v>
      </c>
      <c r="X123" s="54" t="str">
        <f t="shared" si="18"/>
        <v>B.PERIODOMES BETWEEN TO_CHAR(ADD_MONTHS(A.REF_DATE,-24),'YYYYMM') AND TO_CHAR(ADD_MONTHS(A.REF_DATE,-13),'YYYYMM')</v>
      </c>
      <c r="Y123" s="54" t="str">
        <f>","&amp;I123&amp;"=B."&amp;I123</f>
        <v>,I_AV_R_HLE_EXP_TR_L13_24=B.I_AV_R_HLE_EXP_TR_L13_24</v>
      </c>
      <c r="Z123" s="40" t="str">
        <f>",B."&amp;I123</f>
        <v>,B.I_AV_R_HLE_EXP_TR_L13_24</v>
      </c>
    </row>
    <row r="124" spans="1:26" x14ac:dyDescent="0.25">
      <c r="A124" s="8" t="s">
        <v>398</v>
      </c>
      <c r="B124" s="21">
        <f t="shared" si="20"/>
        <v>123</v>
      </c>
      <c r="C124" s="15">
        <f t="shared" si="21"/>
        <v>19</v>
      </c>
      <c r="D124" s="15">
        <f t="shared" si="22"/>
        <v>5</v>
      </c>
      <c r="E124" s="48" t="s">
        <v>401</v>
      </c>
      <c r="F124" s="48" t="s">
        <v>412</v>
      </c>
      <c r="G124" s="15" t="s">
        <v>83</v>
      </c>
      <c r="H124" s="15" t="s">
        <v>86</v>
      </c>
      <c r="I124" s="61" t="str">
        <f>M124&amp;"_"&amp;IF(N124&lt;&gt;"R",N124&amp;"_","")&amp;O124&amp;IF(R124&lt;&gt;"", "_", "")&amp;F124&amp;"_"&amp;R124</f>
        <v>I_SIN_R_HLE_EXP_TR_L03M</v>
      </c>
      <c r="J124" s="15" cm="1">
        <f t="array" ref="J124">SUMPRODUCT(--(I124=$I$2:$I$625))</f>
        <v>1</v>
      </c>
      <c r="K124" s="14">
        <v>24</v>
      </c>
      <c r="L124" s="15" t="s">
        <v>479</v>
      </c>
      <c r="M124" s="15" t="s">
        <v>10</v>
      </c>
      <c r="N124" s="14" t="s">
        <v>16</v>
      </c>
      <c r="O124" s="15" t="str">
        <f>"R_"&amp;P124&amp;"_EXP"</f>
        <v>R_HLE_EXP</v>
      </c>
      <c r="P124" s="14" t="str">
        <f>VLOOKUP(D124,Nomencalture!$D$4:$H$13,4,0)</f>
        <v>HLE</v>
      </c>
      <c r="Q124" s="14" t="str">
        <f>VLOOKUP(D124,Nomencalture!$D$4:$H$13,5,0)</f>
        <v>Hobbies, Luxuries, and entretainment</v>
      </c>
      <c r="R124" s="16" t="str">
        <f t="shared" si="28"/>
        <v>L03M</v>
      </c>
      <c r="S124" s="16" t="s">
        <v>54</v>
      </c>
      <c r="T124" s="20">
        <v>1</v>
      </c>
      <c r="U124" s="21">
        <v>3</v>
      </c>
      <c r="V124" s="53" t="str">
        <f t="shared" si="17"/>
        <v>ALTER TABLE MDL_ABT_B_PD_TDC_S01 ADD I_SIN_R_HLE_EXP_TR_L03M NUMBER;</v>
      </c>
      <c r="W124" s="9" t="str">
        <f>","&amp;H124&amp;"(CASE WHEN TIPO_CNSM_CD='"&amp;P124&amp;"' AND "&amp;X124&amp;" THEN "&amp;G124&amp;" END) AS "&amp;I124</f>
        <v>,SUM(CASE WHEN TIPO_CNSM_CD='HLE' AND B.PERIODOMES BETWEEN TO_CHAR(ADD_MONTHS(A.REF_DATE,-3),'YYYYMM') AND TO_CHAR(ADD_MONTHS(A.REF_DATE,-1),'YYYYMM') THEN IN_R_CNSM_CNSMT END) AS I_SIN_R_HLE_EXP_TR_L03M</v>
      </c>
      <c r="X124" s="54" t="str">
        <f t="shared" si="18"/>
        <v>B.PERIODOMES BETWEEN TO_CHAR(ADD_MONTHS(A.REF_DATE,-3),'YYYYMM') AND TO_CHAR(ADD_MONTHS(A.REF_DATE,-1),'YYYYMM')</v>
      </c>
      <c r="Y124" s="54" t="str">
        <f>","&amp;I124&amp;"=B."&amp;I124</f>
        <v>,I_SIN_R_HLE_EXP_TR_L03M=B.I_SIN_R_HLE_EXP_TR_L03M</v>
      </c>
      <c r="Z124" s="40" t="str">
        <f>",B."&amp;I124</f>
        <v>,B.I_SIN_R_HLE_EXP_TR_L03M</v>
      </c>
    </row>
    <row r="125" spans="1:26" x14ac:dyDescent="0.25">
      <c r="A125" s="8" t="s">
        <v>398</v>
      </c>
      <c r="B125" s="21">
        <f t="shared" si="20"/>
        <v>124</v>
      </c>
      <c r="C125" s="15">
        <f t="shared" si="21"/>
        <v>20</v>
      </c>
      <c r="D125" s="15">
        <f t="shared" si="22"/>
        <v>5</v>
      </c>
      <c r="E125" s="48" t="s">
        <v>401</v>
      </c>
      <c r="F125" s="48" t="s">
        <v>412</v>
      </c>
      <c r="G125" s="15" t="s">
        <v>83</v>
      </c>
      <c r="H125" s="15" t="s">
        <v>86</v>
      </c>
      <c r="I125" s="61" t="str">
        <f>M125&amp;"_"&amp;IF(N125&lt;&gt;"R",N125&amp;"_","")&amp;O125&amp;IF(R125&lt;&gt;"", "_", "")&amp;F125&amp;"_"&amp;R125</f>
        <v>I_SIN_R_HLE_EXP_TR_L06M</v>
      </c>
      <c r="J125" s="15" cm="1">
        <f t="array" ref="J125">SUMPRODUCT(--(I125=$I$2:$I$625))</f>
        <v>1</v>
      </c>
      <c r="K125" s="14">
        <v>24</v>
      </c>
      <c r="L125" s="15" t="s">
        <v>479</v>
      </c>
      <c r="M125" s="15" t="s">
        <v>10</v>
      </c>
      <c r="N125" s="14" t="s">
        <v>16</v>
      </c>
      <c r="O125" s="15" t="str">
        <f>"R_"&amp;P125&amp;"_EXP"</f>
        <v>R_HLE_EXP</v>
      </c>
      <c r="P125" s="14" t="str">
        <f>VLOOKUP(D125,Nomencalture!$D$4:$H$13,4,0)</f>
        <v>HLE</v>
      </c>
      <c r="Q125" s="14" t="str">
        <f>VLOOKUP(D125,Nomencalture!$D$4:$H$13,5,0)</f>
        <v>Hobbies, Luxuries, and entretainment</v>
      </c>
      <c r="R125" s="16" t="str">
        <f t="shared" si="28"/>
        <v>L06M</v>
      </c>
      <c r="S125" s="16" t="s">
        <v>54</v>
      </c>
      <c r="T125" s="20">
        <v>1</v>
      </c>
      <c r="U125" s="21">
        <v>6</v>
      </c>
      <c r="V125" s="53" t="str">
        <f t="shared" si="17"/>
        <v>ALTER TABLE MDL_ABT_B_PD_TDC_S01 ADD I_SIN_R_HLE_EXP_TR_L06M NUMBER;</v>
      </c>
      <c r="W125" s="9" t="str">
        <f>","&amp;H125&amp;"(CASE WHEN TIPO_CNSM_CD='"&amp;P125&amp;"' AND "&amp;X125&amp;" THEN "&amp;G125&amp;" END) AS "&amp;I125</f>
        <v>,SUM(CASE WHEN TIPO_CNSM_CD='HLE' AND B.PERIODOMES BETWEEN TO_CHAR(ADD_MONTHS(A.REF_DATE,-6),'YYYYMM') AND TO_CHAR(ADD_MONTHS(A.REF_DATE,-1),'YYYYMM') THEN IN_R_CNSM_CNSMT END) AS I_SIN_R_HLE_EXP_TR_L06M</v>
      </c>
      <c r="X125" s="54" t="str">
        <f t="shared" si="18"/>
        <v>B.PERIODOMES BETWEEN TO_CHAR(ADD_MONTHS(A.REF_DATE,-6),'YYYYMM') AND TO_CHAR(ADD_MONTHS(A.REF_DATE,-1),'YYYYMM')</v>
      </c>
      <c r="Y125" s="54" t="str">
        <f>","&amp;I125&amp;"=B."&amp;I125</f>
        <v>,I_SIN_R_HLE_EXP_TR_L06M=B.I_SIN_R_HLE_EXP_TR_L06M</v>
      </c>
      <c r="Z125" s="40" t="str">
        <f>",B."&amp;I125</f>
        <v>,B.I_SIN_R_HLE_EXP_TR_L06M</v>
      </c>
    </row>
    <row r="126" spans="1:26" x14ac:dyDescent="0.25">
      <c r="A126" s="8" t="s">
        <v>398</v>
      </c>
      <c r="B126" s="21">
        <f t="shared" si="20"/>
        <v>125</v>
      </c>
      <c r="C126" s="15">
        <f t="shared" si="21"/>
        <v>21</v>
      </c>
      <c r="D126" s="15">
        <f t="shared" si="22"/>
        <v>5</v>
      </c>
      <c r="E126" s="48" t="s">
        <v>401</v>
      </c>
      <c r="F126" s="48" t="s">
        <v>412</v>
      </c>
      <c r="G126" s="15" t="s">
        <v>83</v>
      </c>
      <c r="H126" s="15" t="s">
        <v>86</v>
      </c>
      <c r="I126" s="61" t="str">
        <f>M126&amp;"_"&amp;IF(N126&lt;&gt;"R",N126&amp;"_","")&amp;O126&amp;IF(R126&lt;&gt;"", "_", "")&amp;F126&amp;"_"&amp;R126</f>
        <v>I_SIN_R_HLE_EXP_TR_L12M</v>
      </c>
      <c r="J126" s="15" cm="1">
        <f t="array" ref="J126">SUMPRODUCT(--(I126=$I$2:$I$625))</f>
        <v>1</v>
      </c>
      <c r="K126" s="14">
        <v>24</v>
      </c>
      <c r="L126" s="15" t="s">
        <v>479</v>
      </c>
      <c r="M126" s="15" t="s">
        <v>10</v>
      </c>
      <c r="N126" s="14" t="s">
        <v>16</v>
      </c>
      <c r="O126" s="15" t="str">
        <f>"R_"&amp;P126&amp;"_EXP"</f>
        <v>R_HLE_EXP</v>
      </c>
      <c r="P126" s="14" t="str">
        <f>VLOOKUP(D126,Nomencalture!$D$4:$H$13,4,0)</f>
        <v>HLE</v>
      </c>
      <c r="Q126" s="14" t="str">
        <f>VLOOKUP(D126,Nomencalture!$D$4:$H$13,5,0)</f>
        <v>Hobbies, Luxuries, and entretainment</v>
      </c>
      <c r="R126" s="16" t="str">
        <f t="shared" si="28"/>
        <v>L12M</v>
      </c>
      <c r="S126" s="16" t="s">
        <v>54</v>
      </c>
      <c r="T126" s="20">
        <v>1</v>
      </c>
      <c r="U126" s="21">
        <v>12</v>
      </c>
      <c r="V126" s="53" t="str">
        <f t="shared" si="17"/>
        <v>ALTER TABLE MDL_ABT_B_PD_TDC_S01 ADD I_SIN_R_HLE_EXP_TR_L12M NUMBER;</v>
      </c>
      <c r="W126" s="9" t="str">
        <f>","&amp;H126&amp;"(CASE WHEN TIPO_CNSM_CD='"&amp;P126&amp;"' AND "&amp;X126&amp;" THEN "&amp;G126&amp;" END) AS "&amp;I126</f>
        <v>,SUM(CASE WHEN TIPO_CNSM_CD='HLE' AND B.PERIODOMES BETWEEN TO_CHAR(ADD_MONTHS(A.REF_DATE,-12),'YYYYMM') AND TO_CHAR(ADD_MONTHS(A.REF_DATE,-1),'YYYYMM') THEN IN_R_CNSM_CNSMT END) AS I_SIN_R_HLE_EXP_TR_L12M</v>
      </c>
      <c r="X126" s="54" t="str">
        <f t="shared" si="18"/>
        <v>B.PERIODOMES BETWEEN TO_CHAR(ADD_MONTHS(A.REF_DATE,-12),'YYYYMM') AND TO_CHAR(ADD_MONTHS(A.REF_DATE,-1),'YYYYMM')</v>
      </c>
      <c r="Y126" s="54" t="str">
        <f>","&amp;I126&amp;"=B."&amp;I126</f>
        <v>,I_SIN_R_HLE_EXP_TR_L12M=B.I_SIN_R_HLE_EXP_TR_L12M</v>
      </c>
      <c r="Z126" s="40" t="str">
        <f>",B."&amp;I126</f>
        <v>,B.I_SIN_R_HLE_EXP_TR_L12M</v>
      </c>
    </row>
    <row r="127" spans="1:26" x14ac:dyDescent="0.25">
      <c r="A127" s="8" t="s">
        <v>398</v>
      </c>
      <c r="B127" s="21">
        <f t="shared" si="20"/>
        <v>126</v>
      </c>
      <c r="C127" s="15">
        <f t="shared" si="21"/>
        <v>22</v>
      </c>
      <c r="D127" s="15">
        <f t="shared" si="22"/>
        <v>5</v>
      </c>
      <c r="E127" s="48" t="s">
        <v>401</v>
      </c>
      <c r="F127" s="48" t="s">
        <v>412</v>
      </c>
      <c r="G127" s="15" t="s">
        <v>84</v>
      </c>
      <c r="H127" s="15" t="s">
        <v>86</v>
      </c>
      <c r="I127" s="61" t="str">
        <f>M127&amp;"_"&amp;IF(N127&lt;&gt;"R",N127&amp;"_","")&amp;O127&amp;IF(R127&lt;&gt;"", "_", "")&amp;F127&amp;"_"&amp;R127</f>
        <v>I_SIN_R_HLE_EXP_TR_L13_24</v>
      </c>
      <c r="J127" s="15" cm="1">
        <f t="array" ref="J127">SUMPRODUCT(--(I127=$I$2:$I$625))</f>
        <v>1</v>
      </c>
      <c r="K127" s="14">
        <v>26</v>
      </c>
      <c r="L127" s="15" t="s">
        <v>479</v>
      </c>
      <c r="M127" s="15" t="s">
        <v>10</v>
      </c>
      <c r="N127" s="14" t="s">
        <v>16</v>
      </c>
      <c r="O127" s="15" t="str">
        <f>"R_"&amp;P127&amp;"_EXP"</f>
        <v>R_HLE_EXP</v>
      </c>
      <c r="P127" s="14" t="str">
        <f>VLOOKUP(D127,Nomencalture!$D$4:$H$13,4,0)</f>
        <v>HLE</v>
      </c>
      <c r="Q127" s="14" t="str">
        <f>VLOOKUP(D127,Nomencalture!$D$4:$H$13,5,0)</f>
        <v>Hobbies, Luxuries, and entretainment</v>
      </c>
      <c r="R127" s="16" t="str">
        <f t="shared" si="28"/>
        <v>L13_24</v>
      </c>
      <c r="S127" s="16" t="s">
        <v>54</v>
      </c>
      <c r="T127" s="20">
        <v>13</v>
      </c>
      <c r="U127" s="21">
        <v>24</v>
      </c>
      <c r="V127" s="53" t="str">
        <f t="shared" si="17"/>
        <v>ALTER TABLE MDL_ABT_B_PD_TDC_S01 ADD I_SIN_R_HLE_EXP_TR_L13_24 NUMBER;</v>
      </c>
      <c r="W127" s="9" t="str">
        <f>","&amp;H127&amp;"(CASE WHEN TIPO_CNSM_CD='"&amp;P127&amp;"' AND "&amp;X127&amp;" THEN "&amp;G127&amp;" END) AS "&amp;I127</f>
        <v>,SUM(CASE WHEN TIPO_CNSM_CD='HLE' AND B.PERIODOMES BETWEEN TO_CHAR(ADD_MONTHS(A.REF_DATE,-24),'YYYYMM') AND TO_CHAR(ADD_MONTHS(A.REF_DATE,-13),'YYYYMM') THEN DC_R_CNSM_CNSMT END) AS I_SIN_R_HLE_EXP_TR_L13_24</v>
      </c>
      <c r="X127" s="54" t="str">
        <f t="shared" si="18"/>
        <v>B.PERIODOMES BETWEEN TO_CHAR(ADD_MONTHS(A.REF_DATE,-24),'YYYYMM') AND TO_CHAR(ADD_MONTHS(A.REF_DATE,-13),'YYYYMM')</v>
      </c>
      <c r="Y127" s="54" t="str">
        <f>","&amp;I127&amp;"=B."&amp;I127</f>
        <v>,I_SIN_R_HLE_EXP_TR_L13_24=B.I_SIN_R_HLE_EXP_TR_L13_24</v>
      </c>
      <c r="Z127" s="40" t="str">
        <f>",B."&amp;I127</f>
        <v>,B.I_SIN_R_HLE_EXP_TR_L13_24</v>
      </c>
    </row>
    <row r="128" spans="1:26" x14ac:dyDescent="0.25">
      <c r="A128" s="8" t="s">
        <v>398</v>
      </c>
      <c r="B128" s="21">
        <f t="shared" si="20"/>
        <v>127</v>
      </c>
      <c r="C128" s="15">
        <f t="shared" si="21"/>
        <v>23</v>
      </c>
      <c r="D128" s="15">
        <f t="shared" si="22"/>
        <v>5</v>
      </c>
      <c r="E128" s="48" t="s">
        <v>401</v>
      </c>
      <c r="F128" s="48" t="s">
        <v>412</v>
      </c>
      <c r="G128" s="15" t="s">
        <v>84</v>
      </c>
      <c r="H128" s="15" t="s">
        <v>86</v>
      </c>
      <c r="I128" s="61" t="str">
        <f>M128&amp;"_"&amp;IF(N128&lt;&gt;"R",N128&amp;"_","")&amp;O128&amp;IF(R128&lt;&gt;"", "_", "")&amp;F128&amp;"_"&amp;R128</f>
        <v>I_SDC_R_HLE_EXP_TR_L03M</v>
      </c>
      <c r="J128" s="15" cm="1">
        <f t="array" ref="J128">SUMPRODUCT(--(I128=$I$2:$I$625))</f>
        <v>1</v>
      </c>
      <c r="K128" s="14">
        <v>24</v>
      </c>
      <c r="L128" s="15" t="s">
        <v>479</v>
      </c>
      <c r="M128" s="15" t="s">
        <v>10</v>
      </c>
      <c r="N128" s="14" t="s">
        <v>17</v>
      </c>
      <c r="O128" s="15" t="str">
        <f>"R_"&amp;P128&amp;"_EXP"</f>
        <v>R_HLE_EXP</v>
      </c>
      <c r="P128" s="14" t="str">
        <f>VLOOKUP(D128,Nomencalture!$D$4:$H$13,4,0)</f>
        <v>HLE</v>
      </c>
      <c r="Q128" s="14" t="str">
        <f>VLOOKUP(D128,Nomencalture!$D$4:$H$13,5,0)</f>
        <v>Hobbies, Luxuries, and entretainment</v>
      </c>
      <c r="R128" s="16" t="str">
        <f t="shared" si="28"/>
        <v>L03M</v>
      </c>
      <c r="S128" s="16" t="s">
        <v>54</v>
      </c>
      <c r="T128" s="20">
        <v>1</v>
      </c>
      <c r="U128" s="21">
        <v>3</v>
      </c>
      <c r="V128" s="53" t="str">
        <f t="shared" si="17"/>
        <v>ALTER TABLE MDL_ABT_B_PD_TDC_S01 ADD I_SDC_R_HLE_EXP_TR_L03M NUMBER;</v>
      </c>
      <c r="W128" s="9" t="str">
        <f>","&amp;H128&amp;"(CASE WHEN TIPO_CNSM_CD='"&amp;P128&amp;"' AND "&amp;X128&amp;" THEN "&amp;G128&amp;" END) AS "&amp;I128</f>
        <v>,SUM(CASE WHEN TIPO_CNSM_CD='HLE' AND B.PERIODOMES BETWEEN TO_CHAR(ADD_MONTHS(A.REF_DATE,-3),'YYYYMM') AND TO_CHAR(ADD_MONTHS(A.REF_DATE,-1),'YYYYMM') THEN DC_R_CNSM_CNSMT END) AS I_SDC_R_HLE_EXP_TR_L03M</v>
      </c>
      <c r="X128" s="54" t="str">
        <f t="shared" si="18"/>
        <v>B.PERIODOMES BETWEEN TO_CHAR(ADD_MONTHS(A.REF_DATE,-3),'YYYYMM') AND TO_CHAR(ADD_MONTHS(A.REF_DATE,-1),'YYYYMM')</v>
      </c>
      <c r="Y128" s="54" t="str">
        <f>","&amp;I128&amp;"=B."&amp;I128</f>
        <v>,I_SDC_R_HLE_EXP_TR_L03M=B.I_SDC_R_HLE_EXP_TR_L03M</v>
      </c>
      <c r="Z128" s="40" t="str">
        <f>",B."&amp;I128</f>
        <v>,B.I_SDC_R_HLE_EXP_TR_L03M</v>
      </c>
    </row>
    <row r="129" spans="1:26" x14ac:dyDescent="0.25">
      <c r="A129" s="8" t="s">
        <v>398</v>
      </c>
      <c r="B129" s="21">
        <f t="shared" si="20"/>
        <v>128</v>
      </c>
      <c r="C129" s="15">
        <f t="shared" si="21"/>
        <v>24</v>
      </c>
      <c r="D129" s="15">
        <f t="shared" si="22"/>
        <v>5</v>
      </c>
      <c r="E129" s="48" t="s">
        <v>401</v>
      </c>
      <c r="F129" s="48" t="s">
        <v>412</v>
      </c>
      <c r="G129" s="15" t="s">
        <v>84</v>
      </c>
      <c r="H129" s="15" t="s">
        <v>86</v>
      </c>
      <c r="I129" s="61" t="str">
        <f>M129&amp;"_"&amp;IF(N129&lt;&gt;"R",N129&amp;"_","")&amp;O129&amp;IF(R129&lt;&gt;"", "_", "")&amp;F129&amp;"_"&amp;R129</f>
        <v>I_SDC_R_HLE_EXP_TR_L06M</v>
      </c>
      <c r="J129" s="15" cm="1">
        <f t="array" ref="J129">SUMPRODUCT(--(I129=$I$2:$I$625))</f>
        <v>1</v>
      </c>
      <c r="K129" s="14">
        <v>24</v>
      </c>
      <c r="L129" s="15" t="s">
        <v>479</v>
      </c>
      <c r="M129" s="15" t="s">
        <v>10</v>
      </c>
      <c r="N129" s="14" t="s">
        <v>17</v>
      </c>
      <c r="O129" s="15" t="str">
        <f>"R_"&amp;P129&amp;"_EXP"</f>
        <v>R_HLE_EXP</v>
      </c>
      <c r="P129" s="14" t="str">
        <f>VLOOKUP(D129,Nomencalture!$D$4:$H$13,4,0)</f>
        <v>HLE</v>
      </c>
      <c r="Q129" s="14" t="str">
        <f>VLOOKUP(D129,Nomencalture!$D$4:$H$13,5,0)</f>
        <v>Hobbies, Luxuries, and entretainment</v>
      </c>
      <c r="R129" s="16" t="str">
        <f t="shared" si="28"/>
        <v>L06M</v>
      </c>
      <c r="S129" s="16" t="s">
        <v>54</v>
      </c>
      <c r="T129" s="20">
        <v>1</v>
      </c>
      <c r="U129" s="21">
        <v>6</v>
      </c>
      <c r="V129" s="53" t="str">
        <f t="shared" si="17"/>
        <v>ALTER TABLE MDL_ABT_B_PD_TDC_S01 ADD I_SDC_R_HLE_EXP_TR_L06M NUMBER;</v>
      </c>
      <c r="W129" s="9" t="str">
        <f>","&amp;H129&amp;"(CASE WHEN TIPO_CNSM_CD='"&amp;P129&amp;"' AND "&amp;X129&amp;" THEN "&amp;G129&amp;" END) AS "&amp;I129</f>
        <v>,SUM(CASE WHEN TIPO_CNSM_CD='HLE' AND B.PERIODOMES BETWEEN TO_CHAR(ADD_MONTHS(A.REF_DATE,-6),'YYYYMM') AND TO_CHAR(ADD_MONTHS(A.REF_DATE,-1),'YYYYMM') THEN DC_R_CNSM_CNSMT END) AS I_SDC_R_HLE_EXP_TR_L06M</v>
      </c>
      <c r="X129" s="54" t="str">
        <f t="shared" si="18"/>
        <v>B.PERIODOMES BETWEEN TO_CHAR(ADD_MONTHS(A.REF_DATE,-6),'YYYYMM') AND TO_CHAR(ADD_MONTHS(A.REF_DATE,-1),'YYYYMM')</v>
      </c>
      <c r="Y129" s="54" t="str">
        <f>","&amp;I129&amp;"=B."&amp;I129</f>
        <v>,I_SDC_R_HLE_EXP_TR_L06M=B.I_SDC_R_HLE_EXP_TR_L06M</v>
      </c>
      <c r="Z129" s="40" t="str">
        <f>",B."&amp;I129</f>
        <v>,B.I_SDC_R_HLE_EXP_TR_L06M</v>
      </c>
    </row>
    <row r="130" spans="1:26" x14ac:dyDescent="0.25">
      <c r="A130" s="8" t="s">
        <v>398</v>
      </c>
      <c r="B130" s="21">
        <f t="shared" si="20"/>
        <v>129</v>
      </c>
      <c r="C130" s="15">
        <f t="shared" si="21"/>
        <v>25</v>
      </c>
      <c r="D130" s="15">
        <f t="shared" si="22"/>
        <v>5</v>
      </c>
      <c r="E130" s="48" t="s">
        <v>401</v>
      </c>
      <c r="F130" s="48" t="s">
        <v>412</v>
      </c>
      <c r="G130" s="15" t="s">
        <v>84</v>
      </c>
      <c r="H130" s="15" t="s">
        <v>86</v>
      </c>
      <c r="I130" s="61" t="str">
        <f>M130&amp;"_"&amp;IF(N130&lt;&gt;"R",N130&amp;"_","")&amp;O130&amp;IF(R130&lt;&gt;"", "_", "")&amp;F130&amp;"_"&amp;R130</f>
        <v>I_SDC_R_HLE_EXP_TR_L12M</v>
      </c>
      <c r="J130" s="15" cm="1">
        <f t="array" ref="J130">SUMPRODUCT(--(I130=$I$2:$I$625))</f>
        <v>1</v>
      </c>
      <c r="K130" s="14">
        <v>24</v>
      </c>
      <c r="L130" s="15" t="s">
        <v>479</v>
      </c>
      <c r="M130" s="15" t="s">
        <v>10</v>
      </c>
      <c r="N130" s="14" t="s">
        <v>17</v>
      </c>
      <c r="O130" s="15" t="str">
        <f>"R_"&amp;P130&amp;"_EXP"</f>
        <v>R_HLE_EXP</v>
      </c>
      <c r="P130" s="14" t="str">
        <f>VLOOKUP(D130,Nomencalture!$D$4:$H$13,4,0)</f>
        <v>HLE</v>
      </c>
      <c r="Q130" s="14" t="str">
        <f>VLOOKUP(D130,Nomencalture!$D$4:$H$13,5,0)</f>
        <v>Hobbies, Luxuries, and entretainment</v>
      </c>
      <c r="R130" s="16" t="str">
        <f t="shared" si="28"/>
        <v>L12M</v>
      </c>
      <c r="S130" s="16" t="s">
        <v>54</v>
      </c>
      <c r="T130" s="20">
        <v>1</v>
      </c>
      <c r="U130" s="21">
        <v>12</v>
      </c>
      <c r="V130" s="53" t="str">
        <f t="shared" ref="V130:V193" si="29">"ALTER TABLE MDL_ABT_B_PD_TDC_S01 ADD "&amp;I130&amp;" NUMBER;"</f>
        <v>ALTER TABLE MDL_ABT_B_PD_TDC_S01 ADD I_SDC_R_HLE_EXP_TR_L12M NUMBER;</v>
      </c>
      <c r="W130" s="9" t="str">
        <f>","&amp;H130&amp;"(CASE WHEN TIPO_CNSM_CD='"&amp;P130&amp;"' AND "&amp;X130&amp;" THEN "&amp;G130&amp;" END) AS "&amp;I130</f>
        <v>,SUM(CASE WHEN TIPO_CNSM_CD='HLE' AND B.PERIODOMES BETWEEN TO_CHAR(ADD_MONTHS(A.REF_DATE,-12),'YYYYMM') AND TO_CHAR(ADD_MONTHS(A.REF_DATE,-1),'YYYYMM') THEN DC_R_CNSM_CNSMT END) AS I_SDC_R_HLE_EXP_TR_L12M</v>
      </c>
      <c r="X130" s="54" t="str">
        <f t="shared" ref="X130:X193" si="30">IF(S130="P","B.PERIODOMES=TO_CHAR(ADD_MONTHS(A.REF_DATE,-"&amp;U130&amp;"),'YYYYMM')","B.PERIODOMES BETWEEN TO_CHAR(ADD_MONTHS(A.REF_DATE,-"&amp;U130&amp;"),'YYYYMM') AND TO_CHAR(ADD_MONTHS(A.REF_DATE,-"&amp;T130&amp;"),'YYYYMM')")</f>
        <v>B.PERIODOMES BETWEEN TO_CHAR(ADD_MONTHS(A.REF_DATE,-12),'YYYYMM') AND TO_CHAR(ADD_MONTHS(A.REF_DATE,-1),'YYYYMM')</v>
      </c>
      <c r="Y130" s="54" t="str">
        <f>","&amp;I130&amp;"=B."&amp;I130</f>
        <v>,I_SDC_R_HLE_EXP_TR_L12M=B.I_SDC_R_HLE_EXP_TR_L12M</v>
      </c>
      <c r="Z130" s="40" t="str">
        <f>",B."&amp;I130</f>
        <v>,B.I_SDC_R_HLE_EXP_TR_L12M</v>
      </c>
    </row>
    <row r="131" spans="1:26" x14ac:dyDescent="0.25">
      <c r="A131" s="30" t="s">
        <v>398</v>
      </c>
      <c r="B131" s="24">
        <f t="shared" si="20"/>
        <v>130</v>
      </c>
      <c r="C131" s="18">
        <f t="shared" si="21"/>
        <v>26</v>
      </c>
      <c r="D131" s="18">
        <f t="shared" ref="D131:D194" si="31">IF(MOD(B130,26)=0,D130+1,D130)</f>
        <v>5</v>
      </c>
      <c r="E131" s="49" t="s">
        <v>401</v>
      </c>
      <c r="F131" s="49" t="s">
        <v>412</v>
      </c>
      <c r="G131" s="18" t="s">
        <v>84</v>
      </c>
      <c r="H131" s="18" t="s">
        <v>86</v>
      </c>
      <c r="I131" s="62" t="str">
        <f>M131&amp;"_"&amp;IF(N131&lt;&gt;"R",N131&amp;"_","")&amp;O131&amp;IF(R131&lt;&gt;"", "_", "")&amp;F131&amp;"_"&amp;R131</f>
        <v>I_SDC_R_HLE_EXP_TR_L13_24</v>
      </c>
      <c r="J131" s="18" cm="1">
        <f t="array" ref="J131">SUMPRODUCT(--(I131=$I$2:$I$625))</f>
        <v>1</v>
      </c>
      <c r="K131" s="17">
        <v>26</v>
      </c>
      <c r="L131" s="18" t="s">
        <v>479</v>
      </c>
      <c r="M131" s="18" t="s">
        <v>10</v>
      </c>
      <c r="N131" s="17" t="s">
        <v>17</v>
      </c>
      <c r="O131" s="18" t="str">
        <f>"R_"&amp;P131&amp;"_EXP"</f>
        <v>R_HLE_EXP</v>
      </c>
      <c r="P131" s="17" t="str">
        <f>VLOOKUP(D131,Nomencalture!$D$4:$H$13,4,0)</f>
        <v>HLE</v>
      </c>
      <c r="Q131" s="17" t="str">
        <f>VLOOKUP(D131,Nomencalture!$D$4:$H$13,5,0)</f>
        <v>Hobbies, Luxuries, and entretainment</v>
      </c>
      <c r="R131" s="19" t="str">
        <f t="shared" si="28"/>
        <v>L13_24</v>
      </c>
      <c r="S131" s="19" t="s">
        <v>54</v>
      </c>
      <c r="T131" s="23">
        <v>13</v>
      </c>
      <c r="U131" s="24">
        <v>24</v>
      </c>
      <c r="V131" s="55" t="str">
        <f t="shared" si="29"/>
        <v>ALTER TABLE MDL_ABT_B_PD_TDC_S01 ADD I_SDC_R_HLE_EXP_TR_L13_24 NUMBER;</v>
      </c>
      <c r="W131" s="56" t="str">
        <f>","&amp;H131&amp;"(CASE WHEN TIPO_CNSM_CD='"&amp;P131&amp;"' AND "&amp;X131&amp;" THEN "&amp;G131&amp;" END) AS "&amp;I131</f>
        <v>,SUM(CASE WHEN TIPO_CNSM_CD='HLE' AND B.PERIODOMES BETWEEN TO_CHAR(ADD_MONTHS(A.REF_DATE,-24),'YYYYMM') AND TO_CHAR(ADD_MONTHS(A.REF_DATE,-13),'YYYYMM') THEN DC_R_CNSM_CNSMT END) AS I_SDC_R_HLE_EXP_TR_L13_24</v>
      </c>
      <c r="X131" s="57" t="str">
        <f t="shared" si="30"/>
        <v>B.PERIODOMES BETWEEN TO_CHAR(ADD_MONTHS(A.REF_DATE,-24),'YYYYMM') AND TO_CHAR(ADD_MONTHS(A.REF_DATE,-13),'YYYYMM')</v>
      </c>
      <c r="Y131" s="57" t="str">
        <f>","&amp;I131&amp;"=B."&amp;I131</f>
        <v>,I_SDC_R_HLE_EXP_TR_L13_24=B.I_SDC_R_HLE_EXP_TR_L13_24</v>
      </c>
      <c r="Z131" s="41" t="str">
        <f>",B."&amp;I131</f>
        <v>,B.I_SDC_R_HLE_EXP_TR_L13_24</v>
      </c>
    </row>
    <row r="132" spans="1:26" x14ac:dyDescent="0.25">
      <c r="A132" s="8" t="s">
        <v>398</v>
      </c>
      <c r="B132" s="21">
        <f t="shared" ref="B132:B195" si="32">B131+1</f>
        <v>131</v>
      </c>
      <c r="C132" s="15">
        <f t="shared" ref="C132:C195" si="33">IF(MOD(C131+1,27)=0,1,C131+1)</f>
        <v>1</v>
      </c>
      <c r="D132" s="15">
        <f t="shared" si="31"/>
        <v>6</v>
      </c>
      <c r="E132" s="48" t="s">
        <v>401</v>
      </c>
      <c r="F132" s="48" t="s">
        <v>412</v>
      </c>
      <c r="G132" s="15" t="s">
        <v>81</v>
      </c>
      <c r="H132" s="15" t="s">
        <v>85</v>
      </c>
      <c r="I132" s="61" t="str">
        <f>M132&amp;"_"&amp;IF(N132&lt;&gt;"R",N132&amp;"_","")&amp;O132&amp;IF(R132&lt;&gt;"", "_", "")&amp;F132&amp;"_"&amp;R132</f>
        <v>I_R_OTH_EXP_TR_00MB</v>
      </c>
      <c r="J132" s="15" cm="1">
        <f t="array" ref="J132">SUMPRODUCT(--(I132=$I$2:$I$625))</f>
        <v>1</v>
      </c>
      <c r="K132" s="14">
        <v>20</v>
      </c>
      <c r="L132" s="15" t="s">
        <v>480</v>
      </c>
      <c r="M132" s="15" t="s">
        <v>10</v>
      </c>
      <c r="N132" s="14" t="s">
        <v>11</v>
      </c>
      <c r="O132" s="15" t="str">
        <f>"R_"&amp;P132&amp;"_EXP"</f>
        <v>R_OTH_EXP</v>
      </c>
      <c r="P132" s="14" t="str">
        <f>VLOOKUP(D132,Nomencalture!$D$4:$H$13,4,0)</f>
        <v>OTH</v>
      </c>
      <c r="Q132" s="14" t="str">
        <f>VLOOKUP(D132,Nomencalture!$D$4:$H$13,5,0)</f>
        <v>Others</v>
      </c>
      <c r="R132" s="16" t="str">
        <f t="shared" ref="R132:R138" si="34">IF(AND(S132="P",N132="R"),TEXT(T132,"00")&amp;"MB",IF(T132&gt;1,"L"&amp;TEXT(T132,"00")&amp;"_"&amp;TEXT(U132,"00"),"L"&amp;TEXT(U132,"00")&amp;"M"))</f>
        <v>00MB</v>
      </c>
      <c r="S132" s="16" t="s">
        <v>90</v>
      </c>
      <c r="T132" s="21">
        <v>0</v>
      </c>
      <c r="U132" s="21">
        <v>0</v>
      </c>
      <c r="V132" s="53" t="str">
        <f t="shared" si="29"/>
        <v>ALTER TABLE MDL_ABT_B_PD_TDC_S01 ADD I_R_OTH_EXP_TR_00MB NUMBER;</v>
      </c>
      <c r="W132" s="9" t="str">
        <f>","&amp;H132&amp;"(CASE WHEN TIPO_CNSM_CD='"&amp;P132&amp;"' AND "&amp;X132&amp;" THEN "&amp;G132&amp;" END) AS "&amp;I132</f>
        <v>,AVG(CASE WHEN TIPO_CNSM_CD='OTH' AND B.PERIODOMES=TO_CHAR(ADD_MONTHS(A.REF_DATE,-0),'YYYYMM') THEN R_CNSM_CNSMT END) AS I_R_OTH_EXP_TR_00MB</v>
      </c>
      <c r="X132" s="54" t="str">
        <f t="shared" si="30"/>
        <v>B.PERIODOMES=TO_CHAR(ADD_MONTHS(A.REF_DATE,-0),'YYYYMM')</v>
      </c>
      <c r="Y132" s="54" t="str">
        <f>","&amp;I132&amp;"=B."&amp;I132</f>
        <v>,I_R_OTH_EXP_TR_00MB=B.I_R_OTH_EXP_TR_00MB</v>
      </c>
      <c r="Z132" s="40" t="str">
        <f>",B."&amp;I132</f>
        <v>,B.I_R_OTH_EXP_TR_00MB</v>
      </c>
    </row>
    <row r="133" spans="1:26" x14ac:dyDescent="0.25">
      <c r="A133" s="8" t="s">
        <v>398</v>
      </c>
      <c r="B133" s="21">
        <f t="shared" si="32"/>
        <v>132</v>
      </c>
      <c r="C133" s="15">
        <f t="shared" si="33"/>
        <v>2</v>
      </c>
      <c r="D133" s="15">
        <f t="shared" si="31"/>
        <v>6</v>
      </c>
      <c r="E133" s="48" t="s">
        <v>401</v>
      </c>
      <c r="F133" s="48" t="s">
        <v>412</v>
      </c>
      <c r="G133" s="15" t="s">
        <v>81</v>
      </c>
      <c r="H133" s="15" t="s">
        <v>85</v>
      </c>
      <c r="I133" s="61" t="str">
        <f>M133&amp;"_"&amp;IF(N133&lt;&gt;"R",N133&amp;"_","")&amp;O133&amp;IF(R133&lt;&gt;"", "_", "")&amp;F133&amp;"_"&amp;R133</f>
        <v>I_R_OTH_EXP_TR_01MB</v>
      </c>
      <c r="J133" s="15" cm="1">
        <f t="array" ref="J133">SUMPRODUCT(--(I133=$I$2:$I$625))</f>
        <v>1</v>
      </c>
      <c r="K133" s="14">
        <v>20</v>
      </c>
      <c r="L133" s="15" t="s">
        <v>480</v>
      </c>
      <c r="M133" s="15" t="s">
        <v>10</v>
      </c>
      <c r="N133" s="14" t="s">
        <v>11</v>
      </c>
      <c r="O133" s="15" t="str">
        <f>"R_"&amp;P133&amp;"_EXP"</f>
        <v>R_OTH_EXP</v>
      </c>
      <c r="P133" s="14" t="str">
        <f>VLOOKUP(D133,Nomencalture!$D$4:$H$13,4,0)</f>
        <v>OTH</v>
      </c>
      <c r="Q133" s="14" t="str">
        <f>VLOOKUP(D133,Nomencalture!$D$4:$H$13,5,0)</f>
        <v>Others</v>
      </c>
      <c r="R133" s="16" t="str">
        <f t="shared" si="34"/>
        <v>01MB</v>
      </c>
      <c r="S133" s="16" t="s">
        <v>90</v>
      </c>
      <c r="T133" s="21">
        <v>1</v>
      </c>
      <c r="U133" s="21">
        <v>1</v>
      </c>
      <c r="V133" s="53" t="str">
        <f t="shared" si="29"/>
        <v>ALTER TABLE MDL_ABT_B_PD_TDC_S01 ADD I_R_OTH_EXP_TR_01MB NUMBER;</v>
      </c>
      <c r="W133" s="9" t="str">
        <f>","&amp;H133&amp;"(CASE WHEN TIPO_CNSM_CD='"&amp;P133&amp;"' AND "&amp;X133&amp;" THEN "&amp;G133&amp;" END) AS "&amp;I133</f>
        <v>,AVG(CASE WHEN TIPO_CNSM_CD='OTH' AND B.PERIODOMES=TO_CHAR(ADD_MONTHS(A.REF_DATE,-1),'YYYYMM') THEN R_CNSM_CNSMT END) AS I_R_OTH_EXP_TR_01MB</v>
      </c>
      <c r="X133" s="54" t="str">
        <f t="shared" si="30"/>
        <v>B.PERIODOMES=TO_CHAR(ADD_MONTHS(A.REF_DATE,-1),'YYYYMM')</v>
      </c>
      <c r="Y133" s="54" t="str">
        <f>","&amp;I133&amp;"=B."&amp;I133</f>
        <v>,I_R_OTH_EXP_TR_01MB=B.I_R_OTH_EXP_TR_01MB</v>
      </c>
      <c r="Z133" s="40" t="str">
        <f>",B."&amp;I133</f>
        <v>,B.I_R_OTH_EXP_TR_01MB</v>
      </c>
    </row>
    <row r="134" spans="1:26" x14ac:dyDescent="0.25">
      <c r="A134" s="8" t="s">
        <v>398</v>
      </c>
      <c r="B134" s="21">
        <f t="shared" si="32"/>
        <v>133</v>
      </c>
      <c r="C134" s="15">
        <f t="shared" si="33"/>
        <v>3</v>
      </c>
      <c r="D134" s="15">
        <f t="shared" si="31"/>
        <v>6</v>
      </c>
      <c r="E134" s="48" t="s">
        <v>401</v>
      </c>
      <c r="F134" s="48" t="s">
        <v>412</v>
      </c>
      <c r="G134" s="15" t="s">
        <v>81</v>
      </c>
      <c r="H134" s="15" t="s">
        <v>85</v>
      </c>
      <c r="I134" s="61" t="str">
        <f>M134&amp;"_"&amp;IF(N134&lt;&gt;"R",N134&amp;"_","")&amp;O134&amp;IF(R134&lt;&gt;"", "_", "")&amp;F134&amp;"_"&amp;R134</f>
        <v>I_R_OTH_EXP_TR_02MB</v>
      </c>
      <c r="J134" s="15" cm="1">
        <f t="array" ref="J134">SUMPRODUCT(--(I134=$I$2:$I$625))</f>
        <v>1</v>
      </c>
      <c r="K134" s="14">
        <v>20</v>
      </c>
      <c r="L134" s="15" t="s">
        <v>480</v>
      </c>
      <c r="M134" s="15" t="s">
        <v>10</v>
      </c>
      <c r="N134" s="14" t="s">
        <v>11</v>
      </c>
      <c r="O134" s="15" t="str">
        <f>"R_"&amp;P134&amp;"_EXP"</f>
        <v>R_OTH_EXP</v>
      </c>
      <c r="P134" s="14" t="str">
        <f>VLOOKUP(D134,Nomencalture!$D$4:$H$13,4,0)</f>
        <v>OTH</v>
      </c>
      <c r="Q134" s="14" t="str">
        <f>VLOOKUP(D134,Nomencalture!$D$4:$H$13,5,0)</f>
        <v>Others</v>
      </c>
      <c r="R134" s="16" t="str">
        <f t="shared" si="34"/>
        <v>02MB</v>
      </c>
      <c r="S134" s="16" t="s">
        <v>90</v>
      </c>
      <c r="T134" s="21">
        <v>2</v>
      </c>
      <c r="U134" s="21">
        <v>2</v>
      </c>
      <c r="V134" s="53" t="str">
        <f t="shared" si="29"/>
        <v>ALTER TABLE MDL_ABT_B_PD_TDC_S01 ADD I_R_OTH_EXP_TR_02MB NUMBER;</v>
      </c>
      <c r="W134" s="9" t="str">
        <f>","&amp;H134&amp;"(CASE WHEN TIPO_CNSM_CD='"&amp;P134&amp;"' AND "&amp;X134&amp;" THEN "&amp;G134&amp;" END) AS "&amp;I134</f>
        <v>,AVG(CASE WHEN TIPO_CNSM_CD='OTH' AND B.PERIODOMES=TO_CHAR(ADD_MONTHS(A.REF_DATE,-2),'YYYYMM') THEN R_CNSM_CNSMT END) AS I_R_OTH_EXP_TR_02MB</v>
      </c>
      <c r="X134" s="54" t="str">
        <f t="shared" si="30"/>
        <v>B.PERIODOMES=TO_CHAR(ADD_MONTHS(A.REF_DATE,-2),'YYYYMM')</v>
      </c>
      <c r="Y134" s="54" t="str">
        <f>","&amp;I134&amp;"=B."&amp;I134</f>
        <v>,I_R_OTH_EXP_TR_02MB=B.I_R_OTH_EXP_TR_02MB</v>
      </c>
      <c r="Z134" s="40" t="str">
        <f>",B."&amp;I134</f>
        <v>,B.I_R_OTH_EXP_TR_02MB</v>
      </c>
    </row>
    <row r="135" spans="1:26" x14ac:dyDescent="0.25">
      <c r="A135" s="8" t="s">
        <v>398</v>
      </c>
      <c r="B135" s="21">
        <f t="shared" si="32"/>
        <v>134</v>
      </c>
      <c r="C135" s="15">
        <f t="shared" si="33"/>
        <v>4</v>
      </c>
      <c r="D135" s="15">
        <f t="shared" si="31"/>
        <v>6</v>
      </c>
      <c r="E135" s="48" t="s">
        <v>401</v>
      </c>
      <c r="F135" s="48" t="s">
        <v>412</v>
      </c>
      <c r="G135" s="15" t="s">
        <v>81</v>
      </c>
      <c r="H135" s="15" t="s">
        <v>85</v>
      </c>
      <c r="I135" s="61" t="str">
        <f>M135&amp;"_"&amp;IF(N135&lt;&gt;"R",N135&amp;"_","")&amp;O135&amp;IF(R135&lt;&gt;"", "_", "")&amp;F135&amp;"_"&amp;R135</f>
        <v>I_R_OTH_EXP_TR_03MB</v>
      </c>
      <c r="J135" s="15" cm="1">
        <f t="array" ref="J135">SUMPRODUCT(--(I135=$I$2:$I$625))</f>
        <v>1</v>
      </c>
      <c r="K135" s="14">
        <v>20</v>
      </c>
      <c r="L135" s="15" t="s">
        <v>480</v>
      </c>
      <c r="M135" s="15" t="s">
        <v>10</v>
      </c>
      <c r="N135" s="14" t="s">
        <v>11</v>
      </c>
      <c r="O135" s="15" t="str">
        <f>"R_"&amp;P135&amp;"_EXP"</f>
        <v>R_OTH_EXP</v>
      </c>
      <c r="P135" s="14" t="str">
        <f>VLOOKUP(D135,Nomencalture!$D$4:$H$13,4,0)</f>
        <v>OTH</v>
      </c>
      <c r="Q135" s="14" t="str">
        <f>VLOOKUP(D135,Nomencalture!$D$4:$H$13,5,0)</f>
        <v>Others</v>
      </c>
      <c r="R135" s="16" t="str">
        <f t="shared" si="34"/>
        <v>03MB</v>
      </c>
      <c r="S135" s="16" t="s">
        <v>90</v>
      </c>
      <c r="T135" s="21">
        <v>3</v>
      </c>
      <c r="U135" s="21">
        <v>3</v>
      </c>
      <c r="V135" s="53" t="str">
        <f t="shared" si="29"/>
        <v>ALTER TABLE MDL_ABT_B_PD_TDC_S01 ADD I_R_OTH_EXP_TR_03MB NUMBER;</v>
      </c>
      <c r="W135" s="9" t="str">
        <f>","&amp;H135&amp;"(CASE WHEN TIPO_CNSM_CD='"&amp;P135&amp;"' AND "&amp;X135&amp;" THEN "&amp;G135&amp;" END) AS "&amp;I135</f>
        <v>,AVG(CASE WHEN TIPO_CNSM_CD='OTH' AND B.PERIODOMES=TO_CHAR(ADD_MONTHS(A.REF_DATE,-3),'YYYYMM') THEN R_CNSM_CNSMT END) AS I_R_OTH_EXP_TR_03MB</v>
      </c>
      <c r="X135" s="54" t="str">
        <f t="shared" si="30"/>
        <v>B.PERIODOMES=TO_CHAR(ADD_MONTHS(A.REF_DATE,-3),'YYYYMM')</v>
      </c>
      <c r="Y135" s="54" t="str">
        <f>","&amp;I135&amp;"=B."&amp;I135</f>
        <v>,I_R_OTH_EXP_TR_03MB=B.I_R_OTH_EXP_TR_03MB</v>
      </c>
      <c r="Z135" s="40" t="str">
        <f>",B."&amp;I135</f>
        <v>,B.I_R_OTH_EXP_TR_03MB</v>
      </c>
    </row>
    <row r="136" spans="1:26" x14ac:dyDescent="0.25">
      <c r="A136" s="8" t="s">
        <v>398</v>
      </c>
      <c r="B136" s="21">
        <f t="shared" si="32"/>
        <v>135</v>
      </c>
      <c r="C136" s="15">
        <f t="shared" si="33"/>
        <v>5</v>
      </c>
      <c r="D136" s="15">
        <f t="shared" si="31"/>
        <v>6</v>
      </c>
      <c r="E136" s="48" t="s">
        <v>401</v>
      </c>
      <c r="F136" s="48" t="s">
        <v>412</v>
      </c>
      <c r="G136" s="15" t="s">
        <v>81</v>
      </c>
      <c r="H136" s="15" t="s">
        <v>85</v>
      </c>
      <c r="I136" s="61" t="str">
        <f>M136&amp;"_"&amp;IF(N136&lt;&gt;"R",N136&amp;"_","")&amp;O136&amp;IF(R136&lt;&gt;"", "_", "")&amp;F136&amp;"_"&amp;R136</f>
        <v>I_R_OTH_EXP_TR_06MB</v>
      </c>
      <c r="J136" s="15" cm="1">
        <f t="array" ref="J136">SUMPRODUCT(--(I136=$I$2:$I$625))</f>
        <v>1</v>
      </c>
      <c r="K136" s="14">
        <v>20</v>
      </c>
      <c r="L136" s="15" t="s">
        <v>480</v>
      </c>
      <c r="M136" s="15" t="s">
        <v>10</v>
      </c>
      <c r="N136" s="14" t="s">
        <v>11</v>
      </c>
      <c r="O136" s="15" t="str">
        <f>"R_"&amp;P136&amp;"_EXP"</f>
        <v>R_OTH_EXP</v>
      </c>
      <c r="P136" s="14" t="str">
        <f>VLOOKUP(D136,Nomencalture!$D$4:$H$13,4,0)</f>
        <v>OTH</v>
      </c>
      <c r="Q136" s="14" t="str">
        <f>VLOOKUP(D136,Nomencalture!$D$4:$H$13,5,0)</f>
        <v>Others</v>
      </c>
      <c r="R136" s="16" t="str">
        <f t="shared" si="34"/>
        <v>06MB</v>
      </c>
      <c r="S136" s="16" t="s">
        <v>90</v>
      </c>
      <c r="T136" s="21">
        <v>6</v>
      </c>
      <c r="U136" s="21">
        <v>6</v>
      </c>
      <c r="V136" s="53" t="str">
        <f t="shared" si="29"/>
        <v>ALTER TABLE MDL_ABT_B_PD_TDC_S01 ADD I_R_OTH_EXP_TR_06MB NUMBER;</v>
      </c>
      <c r="W136" s="9" t="str">
        <f>","&amp;H136&amp;"(CASE WHEN TIPO_CNSM_CD='"&amp;P136&amp;"' AND "&amp;X136&amp;" THEN "&amp;G136&amp;" END) AS "&amp;I136</f>
        <v>,AVG(CASE WHEN TIPO_CNSM_CD='OTH' AND B.PERIODOMES=TO_CHAR(ADD_MONTHS(A.REF_DATE,-6),'YYYYMM') THEN R_CNSM_CNSMT END) AS I_R_OTH_EXP_TR_06MB</v>
      </c>
      <c r="X136" s="54" t="str">
        <f t="shared" si="30"/>
        <v>B.PERIODOMES=TO_CHAR(ADD_MONTHS(A.REF_DATE,-6),'YYYYMM')</v>
      </c>
      <c r="Y136" s="54" t="str">
        <f>","&amp;I136&amp;"=B."&amp;I136</f>
        <v>,I_R_OTH_EXP_TR_06MB=B.I_R_OTH_EXP_TR_06MB</v>
      </c>
      <c r="Z136" s="40" t="str">
        <f>",B."&amp;I136</f>
        <v>,B.I_R_OTH_EXP_TR_06MB</v>
      </c>
    </row>
    <row r="137" spans="1:26" x14ac:dyDescent="0.25">
      <c r="A137" s="8" t="s">
        <v>398</v>
      </c>
      <c r="B137" s="21">
        <f t="shared" si="32"/>
        <v>136</v>
      </c>
      <c r="C137" s="15">
        <f t="shared" si="33"/>
        <v>6</v>
      </c>
      <c r="D137" s="15">
        <f t="shared" si="31"/>
        <v>6</v>
      </c>
      <c r="E137" s="48" t="s">
        <v>401</v>
      </c>
      <c r="F137" s="48" t="s">
        <v>412</v>
      </c>
      <c r="G137" s="15" t="s">
        <v>81</v>
      </c>
      <c r="H137" s="15" t="s">
        <v>85</v>
      </c>
      <c r="I137" s="61" t="str">
        <f>M137&amp;"_"&amp;IF(N137&lt;&gt;"R",N137&amp;"_","")&amp;O137&amp;IF(R137&lt;&gt;"", "_", "")&amp;F137&amp;"_"&amp;R137</f>
        <v>I_R_OTH_EXP_TR_09MB</v>
      </c>
      <c r="J137" s="15" cm="1">
        <f t="array" ref="J137">SUMPRODUCT(--(I137=$I$2:$I$625))</f>
        <v>1</v>
      </c>
      <c r="K137" s="14">
        <v>20</v>
      </c>
      <c r="L137" s="15" t="s">
        <v>480</v>
      </c>
      <c r="M137" s="15" t="s">
        <v>10</v>
      </c>
      <c r="N137" s="14" t="s">
        <v>11</v>
      </c>
      <c r="O137" s="15" t="str">
        <f>"R_"&amp;P137&amp;"_EXP"</f>
        <v>R_OTH_EXP</v>
      </c>
      <c r="P137" s="14" t="str">
        <f>VLOOKUP(D137,Nomencalture!$D$4:$H$13,4,0)</f>
        <v>OTH</v>
      </c>
      <c r="Q137" s="14" t="str">
        <f>VLOOKUP(D137,Nomencalture!$D$4:$H$13,5,0)</f>
        <v>Others</v>
      </c>
      <c r="R137" s="16" t="str">
        <f t="shared" si="34"/>
        <v>09MB</v>
      </c>
      <c r="S137" s="16" t="s">
        <v>90</v>
      </c>
      <c r="T137" s="21">
        <v>9</v>
      </c>
      <c r="U137" s="21">
        <v>9</v>
      </c>
      <c r="V137" s="53" t="str">
        <f t="shared" si="29"/>
        <v>ALTER TABLE MDL_ABT_B_PD_TDC_S01 ADD I_R_OTH_EXP_TR_09MB NUMBER;</v>
      </c>
      <c r="W137" s="9" t="str">
        <f>","&amp;H137&amp;"(CASE WHEN TIPO_CNSM_CD='"&amp;P137&amp;"' AND "&amp;X137&amp;" THEN "&amp;G137&amp;" END) AS "&amp;I137</f>
        <v>,AVG(CASE WHEN TIPO_CNSM_CD='OTH' AND B.PERIODOMES=TO_CHAR(ADD_MONTHS(A.REF_DATE,-9),'YYYYMM') THEN R_CNSM_CNSMT END) AS I_R_OTH_EXP_TR_09MB</v>
      </c>
      <c r="X137" s="54" t="str">
        <f t="shared" si="30"/>
        <v>B.PERIODOMES=TO_CHAR(ADD_MONTHS(A.REF_DATE,-9),'YYYYMM')</v>
      </c>
      <c r="Y137" s="54" t="str">
        <f>","&amp;I137&amp;"=B."&amp;I137</f>
        <v>,I_R_OTH_EXP_TR_09MB=B.I_R_OTH_EXP_TR_09MB</v>
      </c>
      <c r="Z137" s="40" t="str">
        <f>",B."&amp;I137</f>
        <v>,B.I_R_OTH_EXP_TR_09MB</v>
      </c>
    </row>
    <row r="138" spans="1:26" x14ac:dyDescent="0.25">
      <c r="A138" s="8" t="s">
        <v>398</v>
      </c>
      <c r="B138" s="21">
        <f t="shared" si="32"/>
        <v>137</v>
      </c>
      <c r="C138" s="15">
        <f t="shared" si="33"/>
        <v>7</v>
      </c>
      <c r="D138" s="15">
        <f t="shared" si="31"/>
        <v>6</v>
      </c>
      <c r="E138" s="48" t="s">
        <v>401</v>
      </c>
      <c r="F138" s="48" t="s">
        <v>412</v>
      </c>
      <c r="G138" s="15" t="s">
        <v>81</v>
      </c>
      <c r="H138" s="15" t="s">
        <v>85</v>
      </c>
      <c r="I138" s="61" t="str">
        <f>M138&amp;"_"&amp;IF(N138&lt;&gt;"R",N138&amp;"_","")&amp;O138&amp;IF(R138&lt;&gt;"", "_", "")&amp;F138&amp;"_"&amp;R138</f>
        <v>I_R_OTH_EXP_TR_12MB</v>
      </c>
      <c r="J138" s="15" cm="1">
        <f t="array" ref="J138">SUMPRODUCT(--(I138=$I$2:$I$625))</f>
        <v>1</v>
      </c>
      <c r="K138" s="14">
        <v>20</v>
      </c>
      <c r="L138" s="15" t="s">
        <v>480</v>
      </c>
      <c r="M138" s="15" t="s">
        <v>10</v>
      </c>
      <c r="N138" s="14" t="s">
        <v>11</v>
      </c>
      <c r="O138" s="15" t="str">
        <f>"R_"&amp;P138&amp;"_EXP"</f>
        <v>R_OTH_EXP</v>
      </c>
      <c r="P138" s="14" t="str">
        <f>VLOOKUP(D138,Nomencalture!$D$4:$H$13,4,0)</f>
        <v>OTH</v>
      </c>
      <c r="Q138" s="14" t="str">
        <f>VLOOKUP(D138,Nomencalture!$D$4:$H$13,5,0)</f>
        <v>Others</v>
      </c>
      <c r="R138" s="16" t="str">
        <f t="shared" si="34"/>
        <v>12MB</v>
      </c>
      <c r="S138" s="16" t="s">
        <v>90</v>
      </c>
      <c r="T138" s="21">
        <v>12</v>
      </c>
      <c r="U138" s="21">
        <v>12</v>
      </c>
      <c r="V138" s="53" t="str">
        <f t="shared" si="29"/>
        <v>ALTER TABLE MDL_ABT_B_PD_TDC_S01 ADD I_R_OTH_EXP_TR_12MB NUMBER;</v>
      </c>
      <c r="W138" s="9" t="str">
        <f>","&amp;H138&amp;"(CASE WHEN TIPO_CNSM_CD='"&amp;P138&amp;"' AND "&amp;X138&amp;" THEN "&amp;G138&amp;" END) AS "&amp;I138</f>
        <v>,AVG(CASE WHEN TIPO_CNSM_CD='OTH' AND B.PERIODOMES=TO_CHAR(ADD_MONTHS(A.REF_DATE,-12),'YYYYMM') THEN R_CNSM_CNSMT END) AS I_R_OTH_EXP_TR_12MB</v>
      </c>
      <c r="X138" s="54" t="str">
        <f t="shared" si="30"/>
        <v>B.PERIODOMES=TO_CHAR(ADD_MONTHS(A.REF_DATE,-12),'YYYYMM')</v>
      </c>
      <c r="Y138" s="54" t="str">
        <f>","&amp;I138&amp;"=B."&amp;I138</f>
        <v>,I_R_OTH_EXP_TR_12MB=B.I_R_OTH_EXP_TR_12MB</v>
      </c>
      <c r="Z138" s="40" t="str">
        <f>",B."&amp;I138</f>
        <v>,B.I_R_OTH_EXP_TR_12MB</v>
      </c>
    </row>
    <row r="139" spans="1:26" x14ac:dyDescent="0.25">
      <c r="A139" s="8" t="s">
        <v>398</v>
      </c>
      <c r="B139" s="21">
        <f t="shared" si="32"/>
        <v>138</v>
      </c>
      <c r="C139" s="15">
        <f t="shared" si="33"/>
        <v>8</v>
      </c>
      <c r="D139" s="15">
        <f t="shared" si="31"/>
        <v>6</v>
      </c>
      <c r="E139" s="48" t="s">
        <v>401</v>
      </c>
      <c r="F139" s="48" t="s">
        <v>412</v>
      </c>
      <c r="G139" s="15" t="s">
        <v>82</v>
      </c>
      <c r="H139" s="15" t="s">
        <v>85</v>
      </c>
      <c r="I139" s="61" t="str">
        <f>M139&amp;"_"&amp;IF(N139&lt;&gt;"R",N139&amp;"_","")&amp;O139&amp;IF(R139&lt;&gt;"", "_", "")&amp;F139&amp;"_"&amp;R139</f>
        <v>I_MV_R_OTH_EXP_TR_L00M</v>
      </c>
      <c r="J139" s="15" cm="1">
        <f t="array" ref="J139">SUMPRODUCT(--(I139=$I$2:$I$625))</f>
        <v>1</v>
      </c>
      <c r="K139" s="14">
        <v>20</v>
      </c>
      <c r="L139" s="15" t="s">
        <v>480</v>
      </c>
      <c r="M139" s="15" t="s">
        <v>10</v>
      </c>
      <c r="N139" s="14" t="s">
        <v>520</v>
      </c>
      <c r="O139" s="15" t="str">
        <f>"R_"&amp;P139&amp;"_EXP"</f>
        <v>R_OTH_EXP</v>
      </c>
      <c r="P139" s="14" t="str">
        <f>VLOOKUP(D139,Nomencalture!$D$4:$H$13,4,0)</f>
        <v>OTH</v>
      </c>
      <c r="Q139" s="14" t="str">
        <f>VLOOKUP(D139,Nomencalture!$D$4:$H$13,5,0)</f>
        <v>Others</v>
      </c>
      <c r="R139" s="16" t="str">
        <f>IF(AND(S139="P",N139="R"),TEXT(T139,"00")&amp;"MB",IF(OR(T139&gt;1,N139="VM"),"L"&amp;TEXT(T139,"00")&amp;"_"&amp;TEXT(U139,"00"),"L"&amp;TEXT(U139,"00")&amp;"M"))</f>
        <v>L00M</v>
      </c>
      <c r="S139" s="16" t="s">
        <v>90</v>
      </c>
      <c r="T139" s="20">
        <v>1</v>
      </c>
      <c r="U139" s="21">
        <v>0</v>
      </c>
      <c r="V139" s="53" t="str">
        <f t="shared" si="29"/>
        <v>ALTER TABLE MDL_ABT_B_PD_TDC_S01 ADD I_MV_R_OTH_EXP_TR_L00M NUMBER;</v>
      </c>
      <c r="W139" s="9" t="str">
        <f>","&amp;H139&amp;"(CASE WHEN TIPO_CNSM_CD='"&amp;P139&amp;"' AND "&amp;X139&amp;" THEN "&amp;G139&amp;" END) AS "&amp;I139</f>
        <v>,AVG(CASE WHEN TIPO_CNSM_CD='OTH' AND B.PERIODOMES=TO_CHAR(ADD_MONTHS(A.REF_DATE,-0),'YYYYMM') THEN VM_R_CNSM_CNSMT END) AS I_MV_R_OTH_EXP_TR_L00M</v>
      </c>
      <c r="X139" s="54" t="str">
        <f t="shared" si="30"/>
        <v>B.PERIODOMES=TO_CHAR(ADD_MONTHS(A.REF_DATE,-0),'YYYYMM')</v>
      </c>
      <c r="Y139" s="54" t="str">
        <f>","&amp;I139&amp;"=B."&amp;I139</f>
        <v>,I_MV_R_OTH_EXP_TR_L00M=B.I_MV_R_OTH_EXP_TR_L00M</v>
      </c>
      <c r="Z139" s="40" t="str">
        <f>",B."&amp;I139</f>
        <v>,B.I_MV_R_OTH_EXP_TR_L00M</v>
      </c>
    </row>
    <row r="140" spans="1:26" x14ac:dyDescent="0.25">
      <c r="A140" s="8" t="s">
        <v>398</v>
      </c>
      <c r="B140" s="21">
        <f t="shared" si="32"/>
        <v>139</v>
      </c>
      <c r="C140" s="15">
        <f t="shared" si="33"/>
        <v>9</v>
      </c>
      <c r="D140" s="15">
        <f t="shared" si="31"/>
        <v>6</v>
      </c>
      <c r="E140" s="48" t="s">
        <v>401</v>
      </c>
      <c r="F140" s="48" t="s">
        <v>412</v>
      </c>
      <c r="G140" s="15" t="s">
        <v>82</v>
      </c>
      <c r="H140" s="15" t="s">
        <v>85</v>
      </c>
      <c r="I140" s="61" t="str">
        <f>M140&amp;"_"&amp;IF(N140&lt;&gt;"R",N140&amp;"_","")&amp;O140&amp;IF(R140&lt;&gt;"", "_", "")&amp;F140&amp;"_"&amp;R140</f>
        <v>I_MV_R_OTH_EXP_TR_L02_01</v>
      </c>
      <c r="J140" s="15" cm="1">
        <f t="array" ref="J140">SUMPRODUCT(--(I140=$I$2:$I$625))</f>
        <v>1</v>
      </c>
      <c r="K140" s="14">
        <v>24</v>
      </c>
      <c r="L140" s="15" t="s">
        <v>480</v>
      </c>
      <c r="M140" s="15" t="s">
        <v>10</v>
      </c>
      <c r="N140" s="14" t="s">
        <v>520</v>
      </c>
      <c r="O140" s="15" t="str">
        <f>"R_"&amp;P140&amp;"_EXP"</f>
        <v>R_OTH_EXP</v>
      </c>
      <c r="P140" s="14" t="str">
        <f>VLOOKUP(D140,Nomencalture!$D$4:$H$13,4,0)</f>
        <v>OTH</v>
      </c>
      <c r="Q140" s="14" t="str">
        <f>VLOOKUP(D140,Nomencalture!$D$4:$H$13,5,0)</f>
        <v>Others</v>
      </c>
      <c r="R140" s="16" t="str">
        <f>IF(AND(S140="P",N140="R"),TEXT(T140,"00")&amp;"MB",IF(OR(T140&gt;1,N140="VM"),"L"&amp;TEXT(T140,"00")&amp;"_"&amp;TEXT(U140,"00"),"L"&amp;TEXT(U140,"00")&amp;"M"))</f>
        <v>L02_01</v>
      </c>
      <c r="S140" s="16" t="s">
        <v>90</v>
      </c>
      <c r="T140" s="16">
        <v>2</v>
      </c>
      <c r="U140" s="22">
        <v>1</v>
      </c>
      <c r="V140" s="53" t="str">
        <f t="shared" si="29"/>
        <v>ALTER TABLE MDL_ABT_B_PD_TDC_S01 ADD I_MV_R_OTH_EXP_TR_L02_01 NUMBER;</v>
      </c>
      <c r="W140" s="9" t="str">
        <f>","&amp;H140&amp;"(CASE WHEN TIPO_CNSM_CD='"&amp;P140&amp;"' AND "&amp;X140&amp;" THEN "&amp;G140&amp;" END) AS "&amp;I140</f>
        <v>,AVG(CASE WHEN TIPO_CNSM_CD='OTH' AND B.PERIODOMES=TO_CHAR(ADD_MONTHS(A.REF_DATE,-1),'YYYYMM') THEN VM_R_CNSM_CNSMT END) AS I_MV_R_OTH_EXP_TR_L02_01</v>
      </c>
      <c r="X140" s="54" t="str">
        <f t="shared" si="30"/>
        <v>B.PERIODOMES=TO_CHAR(ADD_MONTHS(A.REF_DATE,-1),'YYYYMM')</v>
      </c>
      <c r="Y140" s="54" t="str">
        <f>","&amp;I140&amp;"=B."&amp;I140</f>
        <v>,I_MV_R_OTH_EXP_TR_L02_01=B.I_MV_R_OTH_EXP_TR_L02_01</v>
      </c>
      <c r="Z140" s="40" t="str">
        <f>",B."&amp;I140</f>
        <v>,B.I_MV_R_OTH_EXP_TR_L02_01</v>
      </c>
    </row>
    <row r="141" spans="1:26" x14ac:dyDescent="0.25">
      <c r="A141" s="8" t="s">
        <v>398</v>
      </c>
      <c r="B141" s="21">
        <f t="shared" si="32"/>
        <v>140</v>
      </c>
      <c r="C141" s="15">
        <f t="shared" si="33"/>
        <v>10</v>
      </c>
      <c r="D141" s="15">
        <f t="shared" si="31"/>
        <v>6</v>
      </c>
      <c r="E141" s="48" t="s">
        <v>401</v>
      </c>
      <c r="F141" s="48" t="s">
        <v>412</v>
      </c>
      <c r="G141" s="15" t="s">
        <v>82</v>
      </c>
      <c r="H141" s="15" t="s">
        <v>85</v>
      </c>
      <c r="I141" s="61" t="str">
        <f>M141&amp;"_"&amp;IF(N141&lt;&gt;"R",N141&amp;"_","")&amp;O141&amp;IF(R141&lt;&gt;"", "_", "")&amp;F141&amp;"_"&amp;R141</f>
        <v>I_MV_R_OTH_EXP_TR_L03_02</v>
      </c>
      <c r="J141" s="15" cm="1">
        <f t="array" ref="J141">SUMPRODUCT(--(I141=$I$2:$I$625))</f>
        <v>1</v>
      </c>
      <c r="K141" s="14">
        <v>24</v>
      </c>
      <c r="L141" s="15" t="s">
        <v>480</v>
      </c>
      <c r="M141" s="15" t="s">
        <v>10</v>
      </c>
      <c r="N141" s="14" t="s">
        <v>520</v>
      </c>
      <c r="O141" s="15" t="str">
        <f>"R_"&amp;P141&amp;"_EXP"</f>
        <v>R_OTH_EXP</v>
      </c>
      <c r="P141" s="14" t="str">
        <f>VLOOKUP(D141,Nomencalture!$D$4:$H$13,4,0)</f>
        <v>OTH</v>
      </c>
      <c r="Q141" s="14" t="str">
        <f>VLOOKUP(D141,Nomencalture!$D$4:$H$13,5,0)</f>
        <v>Others</v>
      </c>
      <c r="R141" s="16" t="str">
        <f t="shared" ref="R141:R145" si="35">IF(AND(S141="P",N141="R"),TEXT(T141,"00")&amp;"MB",IF(OR(T141&gt;1,N141="VM"),"L"&amp;TEXT(T141,"00")&amp;"_"&amp;TEXT(U141,"00"),"L"&amp;TEXT(U141,"00")&amp;"M"))</f>
        <v>L03_02</v>
      </c>
      <c r="S141" s="16" t="s">
        <v>90</v>
      </c>
      <c r="T141" s="16">
        <v>3</v>
      </c>
      <c r="U141" s="22">
        <v>2</v>
      </c>
      <c r="V141" s="53" t="str">
        <f t="shared" si="29"/>
        <v>ALTER TABLE MDL_ABT_B_PD_TDC_S01 ADD I_MV_R_OTH_EXP_TR_L03_02 NUMBER;</v>
      </c>
      <c r="W141" s="9" t="str">
        <f>","&amp;H141&amp;"(CASE WHEN TIPO_CNSM_CD='"&amp;P141&amp;"' AND "&amp;X141&amp;" THEN "&amp;G141&amp;" END) AS "&amp;I141</f>
        <v>,AVG(CASE WHEN TIPO_CNSM_CD='OTH' AND B.PERIODOMES=TO_CHAR(ADD_MONTHS(A.REF_DATE,-2),'YYYYMM') THEN VM_R_CNSM_CNSMT END) AS I_MV_R_OTH_EXP_TR_L03_02</v>
      </c>
      <c r="X141" s="54" t="str">
        <f t="shared" si="30"/>
        <v>B.PERIODOMES=TO_CHAR(ADD_MONTHS(A.REF_DATE,-2),'YYYYMM')</v>
      </c>
      <c r="Y141" s="54" t="str">
        <f>","&amp;I141&amp;"=B."&amp;I141</f>
        <v>,I_MV_R_OTH_EXP_TR_L03_02=B.I_MV_R_OTH_EXP_TR_L03_02</v>
      </c>
      <c r="Z141" s="40" t="str">
        <f>",B."&amp;I141</f>
        <v>,B.I_MV_R_OTH_EXP_TR_L03_02</v>
      </c>
    </row>
    <row r="142" spans="1:26" x14ac:dyDescent="0.25">
      <c r="A142" s="8" t="s">
        <v>398</v>
      </c>
      <c r="B142" s="21">
        <f t="shared" si="32"/>
        <v>141</v>
      </c>
      <c r="C142" s="15">
        <f t="shared" si="33"/>
        <v>11</v>
      </c>
      <c r="D142" s="15">
        <f t="shared" si="31"/>
        <v>6</v>
      </c>
      <c r="E142" s="48" t="s">
        <v>401</v>
      </c>
      <c r="F142" s="48" t="s">
        <v>412</v>
      </c>
      <c r="G142" s="15" t="s">
        <v>92</v>
      </c>
      <c r="H142" s="15" t="s">
        <v>85</v>
      </c>
      <c r="I142" s="61" t="str">
        <f>M142&amp;"_"&amp;IF(N142&lt;&gt;"R",N142&amp;"_","")&amp;O142&amp;IF(R142&lt;&gt;"", "_", "")&amp;F142&amp;"_"&amp;R142</f>
        <v>I_QV_R_OTH_EXP_TR_L06_03</v>
      </c>
      <c r="J142" s="15" cm="1">
        <f t="array" ref="J142">SUMPRODUCT(--(I142=$I$2:$I$625))</f>
        <v>1</v>
      </c>
      <c r="K142" s="14">
        <v>24</v>
      </c>
      <c r="L142" s="15" t="s">
        <v>480</v>
      </c>
      <c r="M142" s="15" t="s">
        <v>10</v>
      </c>
      <c r="N142" s="14" t="s">
        <v>521</v>
      </c>
      <c r="O142" s="15" t="str">
        <f>"R_"&amp;P142&amp;"_EXP"</f>
        <v>R_OTH_EXP</v>
      </c>
      <c r="P142" s="14" t="str">
        <f>VLOOKUP(D142,Nomencalture!$D$4:$H$13,4,0)</f>
        <v>OTH</v>
      </c>
      <c r="Q142" s="14" t="str">
        <f>VLOOKUP(D142,Nomencalture!$D$4:$H$13,5,0)</f>
        <v>Others</v>
      </c>
      <c r="R142" s="16" t="str">
        <f t="shared" si="35"/>
        <v>L06_03</v>
      </c>
      <c r="S142" s="16" t="s">
        <v>90</v>
      </c>
      <c r="T142" s="16">
        <v>6</v>
      </c>
      <c r="U142" s="22">
        <v>3</v>
      </c>
      <c r="V142" s="53" t="str">
        <f t="shared" si="29"/>
        <v>ALTER TABLE MDL_ABT_B_PD_TDC_S01 ADD I_QV_R_OTH_EXP_TR_L06_03 NUMBER;</v>
      </c>
      <c r="W142" s="9" t="str">
        <f>","&amp;H142&amp;"(CASE WHEN TIPO_CNSM_CD='"&amp;P142&amp;"' AND "&amp;X142&amp;" THEN "&amp;G142&amp;" END) AS "&amp;I142</f>
        <v>,AVG(CASE WHEN TIPO_CNSM_CD='OTH' AND B.PERIODOMES=TO_CHAR(ADD_MONTHS(A.REF_DATE,-3),'YYYYMM') THEN VT_R_CNSM_CNSMT END) AS I_QV_R_OTH_EXP_TR_L06_03</v>
      </c>
      <c r="X142" s="54" t="str">
        <f t="shared" si="30"/>
        <v>B.PERIODOMES=TO_CHAR(ADD_MONTHS(A.REF_DATE,-3),'YYYYMM')</v>
      </c>
      <c r="Y142" s="54" t="str">
        <f>","&amp;I142&amp;"=B."&amp;I142</f>
        <v>,I_QV_R_OTH_EXP_TR_L06_03=B.I_QV_R_OTH_EXP_TR_L06_03</v>
      </c>
      <c r="Z142" s="40" t="str">
        <f>",B."&amp;I142</f>
        <v>,B.I_QV_R_OTH_EXP_TR_L06_03</v>
      </c>
    </row>
    <row r="143" spans="1:26" x14ac:dyDescent="0.25">
      <c r="A143" s="8" t="s">
        <v>398</v>
      </c>
      <c r="B143" s="21">
        <f t="shared" si="32"/>
        <v>142</v>
      </c>
      <c r="C143" s="15">
        <f t="shared" si="33"/>
        <v>12</v>
      </c>
      <c r="D143" s="15">
        <f t="shared" si="31"/>
        <v>6</v>
      </c>
      <c r="E143" s="48" t="s">
        <v>401</v>
      </c>
      <c r="F143" s="48" t="s">
        <v>412</v>
      </c>
      <c r="G143" s="15" t="s">
        <v>92</v>
      </c>
      <c r="H143" s="15" t="s">
        <v>85</v>
      </c>
      <c r="I143" s="61" t="str">
        <f>M143&amp;"_"&amp;IF(N143&lt;&gt;"R",N143&amp;"_","")&amp;O143&amp;IF(R143&lt;&gt;"", "_", "")&amp;F143&amp;"_"&amp;R143</f>
        <v>I_QV_R_OTH_EXP_TR_L09_06</v>
      </c>
      <c r="J143" s="15" cm="1">
        <f t="array" ref="J143">SUMPRODUCT(--(I143=$I$2:$I$625))</f>
        <v>1</v>
      </c>
      <c r="K143" s="14">
        <v>24</v>
      </c>
      <c r="L143" s="15" t="s">
        <v>480</v>
      </c>
      <c r="M143" s="15" t="s">
        <v>10</v>
      </c>
      <c r="N143" s="14" t="s">
        <v>521</v>
      </c>
      <c r="O143" s="15" t="str">
        <f>"R_"&amp;P143&amp;"_EXP"</f>
        <v>R_OTH_EXP</v>
      </c>
      <c r="P143" s="14" t="str">
        <f>VLOOKUP(D143,Nomencalture!$D$4:$H$13,4,0)</f>
        <v>OTH</v>
      </c>
      <c r="Q143" s="14" t="str">
        <f>VLOOKUP(D143,Nomencalture!$D$4:$H$13,5,0)</f>
        <v>Others</v>
      </c>
      <c r="R143" s="16" t="str">
        <f t="shared" si="35"/>
        <v>L09_06</v>
      </c>
      <c r="S143" s="16" t="s">
        <v>90</v>
      </c>
      <c r="T143" s="16">
        <v>9</v>
      </c>
      <c r="U143" s="22">
        <v>6</v>
      </c>
      <c r="V143" s="53" t="str">
        <f t="shared" si="29"/>
        <v>ALTER TABLE MDL_ABT_B_PD_TDC_S01 ADD I_QV_R_OTH_EXP_TR_L09_06 NUMBER;</v>
      </c>
      <c r="W143" s="9" t="str">
        <f>","&amp;H143&amp;"(CASE WHEN TIPO_CNSM_CD='"&amp;P143&amp;"' AND "&amp;X143&amp;" THEN "&amp;G143&amp;" END) AS "&amp;I143</f>
        <v>,AVG(CASE WHEN TIPO_CNSM_CD='OTH' AND B.PERIODOMES=TO_CHAR(ADD_MONTHS(A.REF_DATE,-6),'YYYYMM') THEN VT_R_CNSM_CNSMT END) AS I_QV_R_OTH_EXP_TR_L09_06</v>
      </c>
      <c r="X143" s="54" t="str">
        <f t="shared" si="30"/>
        <v>B.PERIODOMES=TO_CHAR(ADD_MONTHS(A.REF_DATE,-6),'YYYYMM')</v>
      </c>
      <c r="Y143" s="54" t="str">
        <f>","&amp;I143&amp;"=B."&amp;I143</f>
        <v>,I_QV_R_OTH_EXP_TR_L09_06=B.I_QV_R_OTH_EXP_TR_L09_06</v>
      </c>
      <c r="Z143" s="40" t="str">
        <f>",B."&amp;I143</f>
        <v>,B.I_QV_R_OTH_EXP_TR_L09_06</v>
      </c>
    </row>
    <row r="144" spans="1:26" x14ac:dyDescent="0.25">
      <c r="A144" s="8" t="s">
        <v>398</v>
      </c>
      <c r="B144" s="21">
        <f t="shared" si="32"/>
        <v>143</v>
      </c>
      <c r="C144" s="15">
        <f t="shared" si="33"/>
        <v>13</v>
      </c>
      <c r="D144" s="15">
        <f t="shared" si="31"/>
        <v>6</v>
      </c>
      <c r="E144" s="48" t="s">
        <v>401</v>
      </c>
      <c r="F144" s="48" t="s">
        <v>412</v>
      </c>
      <c r="G144" s="15" t="s">
        <v>92</v>
      </c>
      <c r="H144" s="15" t="s">
        <v>85</v>
      </c>
      <c r="I144" s="61" t="str">
        <f>M144&amp;"_"&amp;IF(N144&lt;&gt;"R",N144&amp;"_","")&amp;O144&amp;IF(R144&lt;&gt;"", "_", "")&amp;F144&amp;"_"&amp;R144</f>
        <v>I_QV_R_OTH_EXP_TR_L12_09</v>
      </c>
      <c r="J144" s="15" cm="1">
        <f t="array" ref="J144">SUMPRODUCT(--(I144=$I$2:$I$625))</f>
        <v>1</v>
      </c>
      <c r="K144" s="14">
        <v>24</v>
      </c>
      <c r="L144" s="15" t="s">
        <v>480</v>
      </c>
      <c r="M144" s="15" t="s">
        <v>10</v>
      </c>
      <c r="N144" s="14" t="s">
        <v>521</v>
      </c>
      <c r="O144" s="15" t="str">
        <f>"R_"&amp;P144&amp;"_EXP"</f>
        <v>R_OTH_EXP</v>
      </c>
      <c r="P144" s="14" t="str">
        <f>VLOOKUP(D144,Nomencalture!$D$4:$H$13,4,0)</f>
        <v>OTH</v>
      </c>
      <c r="Q144" s="14" t="str">
        <f>VLOOKUP(D144,Nomencalture!$D$4:$H$13,5,0)</f>
        <v>Others</v>
      </c>
      <c r="R144" s="16" t="str">
        <f t="shared" si="35"/>
        <v>L12_09</v>
      </c>
      <c r="S144" s="16" t="s">
        <v>90</v>
      </c>
      <c r="T144" s="16">
        <v>12</v>
      </c>
      <c r="U144" s="22">
        <v>9</v>
      </c>
      <c r="V144" s="53" t="str">
        <f t="shared" si="29"/>
        <v>ALTER TABLE MDL_ABT_B_PD_TDC_S01 ADD I_QV_R_OTH_EXP_TR_L12_09 NUMBER;</v>
      </c>
      <c r="W144" s="9" t="str">
        <f>","&amp;H144&amp;"(CASE WHEN TIPO_CNSM_CD='"&amp;P144&amp;"' AND "&amp;X144&amp;" THEN "&amp;G144&amp;" END) AS "&amp;I144</f>
        <v>,AVG(CASE WHEN TIPO_CNSM_CD='OTH' AND B.PERIODOMES=TO_CHAR(ADD_MONTHS(A.REF_DATE,-9),'YYYYMM') THEN VT_R_CNSM_CNSMT END) AS I_QV_R_OTH_EXP_TR_L12_09</v>
      </c>
      <c r="X144" s="54" t="str">
        <f t="shared" si="30"/>
        <v>B.PERIODOMES=TO_CHAR(ADD_MONTHS(A.REF_DATE,-9),'YYYYMM')</v>
      </c>
      <c r="Y144" s="54" t="str">
        <f>","&amp;I144&amp;"=B."&amp;I144</f>
        <v>,I_QV_R_OTH_EXP_TR_L12_09=B.I_QV_R_OTH_EXP_TR_L12_09</v>
      </c>
      <c r="Z144" s="40" t="str">
        <f>",B."&amp;I144</f>
        <v>,B.I_QV_R_OTH_EXP_TR_L12_09</v>
      </c>
    </row>
    <row r="145" spans="1:26" x14ac:dyDescent="0.25">
      <c r="A145" s="8" t="s">
        <v>398</v>
      </c>
      <c r="B145" s="21">
        <f t="shared" si="32"/>
        <v>144</v>
      </c>
      <c r="C145" s="15">
        <f t="shared" si="33"/>
        <v>14</v>
      </c>
      <c r="D145" s="15">
        <f t="shared" si="31"/>
        <v>6</v>
      </c>
      <c r="E145" s="48" t="s">
        <v>401</v>
      </c>
      <c r="F145" s="48" t="s">
        <v>412</v>
      </c>
      <c r="G145" s="15" t="s">
        <v>93</v>
      </c>
      <c r="H145" s="15" t="s">
        <v>85</v>
      </c>
      <c r="I145" s="61" t="str">
        <f>M145&amp;"_"&amp;IF(N145&lt;&gt;"R",N145&amp;"_","")&amp;O145&amp;IF(R145&lt;&gt;"", "_", "")&amp;F145&amp;"_"&amp;R145</f>
        <v>I_SV_R_OTH_EXP_TR_L12_06</v>
      </c>
      <c r="J145" s="15" cm="1">
        <f t="array" ref="J145">SUMPRODUCT(--(I145=$I$2:$I$625))</f>
        <v>1</v>
      </c>
      <c r="K145" s="14">
        <v>24</v>
      </c>
      <c r="L145" s="15" t="s">
        <v>480</v>
      </c>
      <c r="M145" s="15" t="s">
        <v>10</v>
      </c>
      <c r="N145" s="14" t="s">
        <v>523</v>
      </c>
      <c r="O145" s="15" t="str">
        <f>"R_"&amp;P145&amp;"_EXP"</f>
        <v>R_OTH_EXP</v>
      </c>
      <c r="P145" s="14" t="str">
        <f>VLOOKUP(D145,Nomencalture!$D$4:$H$13,4,0)</f>
        <v>OTH</v>
      </c>
      <c r="Q145" s="14" t="str">
        <f>VLOOKUP(D145,Nomencalture!$D$4:$H$13,5,0)</f>
        <v>Others</v>
      </c>
      <c r="R145" s="16" t="str">
        <f t="shared" si="35"/>
        <v>L12_06</v>
      </c>
      <c r="S145" s="16" t="s">
        <v>90</v>
      </c>
      <c r="T145" s="16">
        <v>12</v>
      </c>
      <c r="U145" s="22">
        <v>6</v>
      </c>
      <c r="V145" s="53" t="str">
        <f t="shared" si="29"/>
        <v>ALTER TABLE MDL_ABT_B_PD_TDC_S01 ADD I_SV_R_OTH_EXP_TR_L12_06 NUMBER;</v>
      </c>
      <c r="W145" s="9" t="str">
        <f>","&amp;H145&amp;"(CASE WHEN TIPO_CNSM_CD='"&amp;P145&amp;"' AND "&amp;X145&amp;" THEN "&amp;G145&amp;" END) AS "&amp;I145</f>
        <v>,AVG(CASE WHEN TIPO_CNSM_CD='OTH' AND B.PERIODOMES=TO_CHAR(ADD_MONTHS(A.REF_DATE,-6),'YYYYMM') THEN VS_R_CNSM_CNSMT END) AS I_SV_R_OTH_EXP_TR_L12_06</v>
      </c>
      <c r="X145" s="54" t="str">
        <f t="shared" si="30"/>
        <v>B.PERIODOMES=TO_CHAR(ADD_MONTHS(A.REF_DATE,-6),'YYYYMM')</v>
      </c>
      <c r="Y145" s="54" t="str">
        <f>","&amp;I145&amp;"=B."&amp;I145</f>
        <v>,I_SV_R_OTH_EXP_TR_L12_06=B.I_SV_R_OTH_EXP_TR_L12_06</v>
      </c>
      <c r="Z145" s="40" t="str">
        <f>",B."&amp;I145</f>
        <v>,B.I_SV_R_OTH_EXP_TR_L12_06</v>
      </c>
    </row>
    <row r="146" spans="1:26" x14ac:dyDescent="0.25">
      <c r="A146" s="8" t="s">
        <v>398</v>
      </c>
      <c r="B146" s="21">
        <f t="shared" si="32"/>
        <v>145</v>
      </c>
      <c r="C146" s="15">
        <f t="shared" si="33"/>
        <v>15</v>
      </c>
      <c r="D146" s="15">
        <f t="shared" si="31"/>
        <v>6</v>
      </c>
      <c r="E146" s="48" t="s">
        <v>401</v>
      </c>
      <c r="F146" s="48" t="s">
        <v>412</v>
      </c>
      <c r="G146" s="15" t="s">
        <v>81</v>
      </c>
      <c r="H146" s="15" t="s">
        <v>85</v>
      </c>
      <c r="I146" s="61" t="str">
        <f>M146&amp;"_"&amp;IF(N146&lt;&gt;"R",N146&amp;"_","")&amp;O146&amp;IF(R146&lt;&gt;"", "_", "")&amp;F146&amp;"_"&amp;R146</f>
        <v>I_AV_R_OTH_EXP_TR_L03M</v>
      </c>
      <c r="J146" s="15" cm="1">
        <f t="array" ref="J146">SUMPRODUCT(--(I146=$I$2:$I$625))</f>
        <v>1</v>
      </c>
      <c r="K146" s="14">
        <v>23</v>
      </c>
      <c r="L146" s="15" t="s">
        <v>480</v>
      </c>
      <c r="M146" s="15" t="s">
        <v>10</v>
      </c>
      <c r="N146" s="14" t="s">
        <v>15</v>
      </c>
      <c r="O146" s="15" t="str">
        <f>"R_"&amp;P146&amp;"_EXP"</f>
        <v>R_OTH_EXP</v>
      </c>
      <c r="P146" s="14" t="str">
        <f>VLOOKUP(D146,Nomencalture!$D$4:$H$13,4,0)</f>
        <v>OTH</v>
      </c>
      <c r="Q146" s="14" t="str">
        <f>VLOOKUP(D146,Nomencalture!$D$4:$H$13,5,0)</f>
        <v>Others</v>
      </c>
      <c r="R146" s="16" t="str">
        <f>IF(AND(S146="P",N146="R"),TEXT(T146,"00")&amp;"MB",IF(OR(T146&gt;1,N146="VM"),"L"&amp;TEXT(T146,"00")&amp;"_"&amp;TEXT(U146,"00"),"L"&amp;TEXT(U146,"00")&amp;"M"))</f>
        <v>L03M</v>
      </c>
      <c r="S146" s="16" t="s">
        <v>54</v>
      </c>
      <c r="T146" s="20">
        <v>1</v>
      </c>
      <c r="U146" s="21">
        <v>3</v>
      </c>
      <c r="V146" s="53" t="str">
        <f t="shared" si="29"/>
        <v>ALTER TABLE MDL_ABT_B_PD_TDC_S01 ADD I_AV_R_OTH_EXP_TR_L03M NUMBER;</v>
      </c>
      <c r="W146" s="9" t="str">
        <f>","&amp;H146&amp;"(CASE WHEN TIPO_CNSM_CD='"&amp;P146&amp;"' AND "&amp;X146&amp;" THEN "&amp;G146&amp;" END) AS "&amp;I146</f>
        <v>,AVG(CASE WHEN TIPO_CNSM_CD='OTH' AND B.PERIODOMES BETWEEN TO_CHAR(ADD_MONTHS(A.REF_DATE,-3),'YYYYMM') AND TO_CHAR(ADD_MONTHS(A.REF_DATE,-1),'YYYYMM') THEN R_CNSM_CNSMT END) AS I_AV_R_OTH_EXP_TR_L03M</v>
      </c>
      <c r="X146" s="54" t="str">
        <f t="shared" si="30"/>
        <v>B.PERIODOMES BETWEEN TO_CHAR(ADD_MONTHS(A.REF_DATE,-3),'YYYYMM') AND TO_CHAR(ADD_MONTHS(A.REF_DATE,-1),'YYYYMM')</v>
      </c>
      <c r="Y146" s="54" t="str">
        <f>","&amp;I146&amp;"=B."&amp;I146</f>
        <v>,I_AV_R_OTH_EXP_TR_L03M=B.I_AV_R_OTH_EXP_TR_L03M</v>
      </c>
      <c r="Z146" s="40" t="str">
        <f>",B."&amp;I146</f>
        <v>,B.I_AV_R_OTH_EXP_TR_L03M</v>
      </c>
    </row>
    <row r="147" spans="1:26" x14ac:dyDescent="0.25">
      <c r="A147" s="8" t="s">
        <v>398</v>
      </c>
      <c r="B147" s="21">
        <f t="shared" si="32"/>
        <v>146</v>
      </c>
      <c r="C147" s="15">
        <f t="shared" si="33"/>
        <v>16</v>
      </c>
      <c r="D147" s="15">
        <f t="shared" si="31"/>
        <v>6</v>
      </c>
      <c r="E147" s="48" t="s">
        <v>401</v>
      </c>
      <c r="F147" s="48" t="s">
        <v>412</v>
      </c>
      <c r="G147" s="15" t="s">
        <v>81</v>
      </c>
      <c r="H147" s="15" t="s">
        <v>85</v>
      </c>
      <c r="I147" s="61" t="str">
        <f>M147&amp;"_"&amp;IF(N147&lt;&gt;"R",N147&amp;"_","")&amp;O147&amp;IF(R147&lt;&gt;"", "_", "")&amp;F147&amp;"_"&amp;R147</f>
        <v>I_AV_R_OTH_EXP_TR_L06M</v>
      </c>
      <c r="J147" s="15" cm="1">
        <f t="array" ref="J147">SUMPRODUCT(--(I147=$I$2:$I$625))</f>
        <v>1</v>
      </c>
      <c r="K147" s="14">
        <v>23</v>
      </c>
      <c r="L147" s="15" t="s">
        <v>480</v>
      </c>
      <c r="M147" s="15" t="s">
        <v>10</v>
      </c>
      <c r="N147" s="14" t="s">
        <v>15</v>
      </c>
      <c r="O147" s="15" t="str">
        <f>"R_"&amp;P147&amp;"_EXP"</f>
        <v>R_OTH_EXP</v>
      </c>
      <c r="P147" s="14" t="str">
        <f>VLOOKUP(D147,Nomencalture!$D$4:$H$13,4,0)</f>
        <v>OTH</v>
      </c>
      <c r="Q147" s="14" t="str">
        <f>VLOOKUP(D147,Nomencalture!$D$4:$H$13,5,0)</f>
        <v>Others</v>
      </c>
      <c r="R147" s="16" t="str">
        <f>IF(AND(S147="P",N147="R"),TEXT(T147,"00")&amp;"MB",IF(OR(T147&gt;1,N147="VM"),"L"&amp;TEXT(T147,"00")&amp;"_"&amp;TEXT(U147,"00"),"L"&amp;TEXT(U147,"00")&amp;"M"))</f>
        <v>L06M</v>
      </c>
      <c r="S147" s="16" t="s">
        <v>54</v>
      </c>
      <c r="T147" s="20">
        <v>1</v>
      </c>
      <c r="U147" s="21">
        <v>6</v>
      </c>
      <c r="V147" s="53" t="str">
        <f t="shared" si="29"/>
        <v>ALTER TABLE MDL_ABT_B_PD_TDC_S01 ADD I_AV_R_OTH_EXP_TR_L06M NUMBER;</v>
      </c>
      <c r="W147" s="9" t="str">
        <f>","&amp;H147&amp;"(CASE WHEN TIPO_CNSM_CD='"&amp;P147&amp;"' AND "&amp;X147&amp;" THEN "&amp;G147&amp;" END) AS "&amp;I147</f>
        <v>,AVG(CASE WHEN TIPO_CNSM_CD='OTH' AND B.PERIODOMES BETWEEN TO_CHAR(ADD_MONTHS(A.REF_DATE,-6),'YYYYMM') AND TO_CHAR(ADD_MONTHS(A.REF_DATE,-1),'YYYYMM') THEN R_CNSM_CNSMT END) AS I_AV_R_OTH_EXP_TR_L06M</v>
      </c>
      <c r="X147" s="54" t="str">
        <f t="shared" si="30"/>
        <v>B.PERIODOMES BETWEEN TO_CHAR(ADD_MONTHS(A.REF_DATE,-6),'YYYYMM') AND TO_CHAR(ADD_MONTHS(A.REF_DATE,-1),'YYYYMM')</v>
      </c>
      <c r="Y147" s="54" t="str">
        <f>","&amp;I147&amp;"=B."&amp;I147</f>
        <v>,I_AV_R_OTH_EXP_TR_L06M=B.I_AV_R_OTH_EXP_TR_L06M</v>
      </c>
      <c r="Z147" s="40" t="str">
        <f>",B."&amp;I147</f>
        <v>,B.I_AV_R_OTH_EXP_TR_L06M</v>
      </c>
    </row>
    <row r="148" spans="1:26" x14ac:dyDescent="0.25">
      <c r="A148" s="8" t="s">
        <v>398</v>
      </c>
      <c r="B148" s="21">
        <f t="shared" si="32"/>
        <v>147</v>
      </c>
      <c r="C148" s="15">
        <f t="shared" si="33"/>
        <v>17</v>
      </c>
      <c r="D148" s="15">
        <f t="shared" si="31"/>
        <v>6</v>
      </c>
      <c r="E148" s="48" t="s">
        <v>401</v>
      </c>
      <c r="F148" s="48" t="s">
        <v>412</v>
      </c>
      <c r="G148" s="15" t="s">
        <v>81</v>
      </c>
      <c r="H148" s="15" t="s">
        <v>85</v>
      </c>
      <c r="I148" s="61" t="str">
        <f>M148&amp;"_"&amp;IF(N148&lt;&gt;"R",N148&amp;"_","")&amp;O148&amp;IF(R148&lt;&gt;"", "_", "")&amp;F148&amp;"_"&amp;R148</f>
        <v>I_AV_R_OTH_EXP_TR_L12M</v>
      </c>
      <c r="J148" s="15" cm="1">
        <f t="array" ref="J148">SUMPRODUCT(--(I148=$I$2:$I$625))</f>
        <v>1</v>
      </c>
      <c r="K148" s="14">
        <v>23</v>
      </c>
      <c r="L148" s="15" t="s">
        <v>480</v>
      </c>
      <c r="M148" s="15" t="s">
        <v>10</v>
      </c>
      <c r="N148" s="14" t="s">
        <v>15</v>
      </c>
      <c r="O148" s="15" t="str">
        <f>"R_"&amp;P148&amp;"_EXP"</f>
        <v>R_OTH_EXP</v>
      </c>
      <c r="P148" s="14" t="str">
        <f>VLOOKUP(D148,Nomencalture!$D$4:$H$13,4,0)</f>
        <v>OTH</v>
      </c>
      <c r="Q148" s="14" t="str">
        <f>VLOOKUP(D148,Nomencalture!$D$4:$H$13,5,0)</f>
        <v>Others</v>
      </c>
      <c r="R148" s="16" t="str">
        <f t="shared" ref="R148:R157" si="36">IF(AND(S148="P",N148="R"),TEXT(T148,"00")&amp;"MB",IF(OR(T148&gt;1,N148="VM"),"L"&amp;TEXT(T148,"00")&amp;"_"&amp;TEXT(U148,"00"),"L"&amp;TEXT(U148,"00")&amp;"M"))</f>
        <v>L12M</v>
      </c>
      <c r="S148" s="16" t="s">
        <v>54</v>
      </c>
      <c r="T148" s="20">
        <v>1</v>
      </c>
      <c r="U148" s="21">
        <v>12</v>
      </c>
      <c r="V148" s="53" t="str">
        <f t="shared" si="29"/>
        <v>ALTER TABLE MDL_ABT_B_PD_TDC_S01 ADD I_AV_R_OTH_EXP_TR_L12M NUMBER;</v>
      </c>
      <c r="W148" s="9" t="str">
        <f>","&amp;H148&amp;"(CASE WHEN TIPO_CNSM_CD='"&amp;P148&amp;"' AND "&amp;X148&amp;" THEN "&amp;G148&amp;" END) AS "&amp;I148</f>
        <v>,AVG(CASE WHEN TIPO_CNSM_CD='OTH' AND B.PERIODOMES BETWEEN TO_CHAR(ADD_MONTHS(A.REF_DATE,-12),'YYYYMM') AND TO_CHAR(ADD_MONTHS(A.REF_DATE,-1),'YYYYMM') THEN R_CNSM_CNSMT END) AS I_AV_R_OTH_EXP_TR_L12M</v>
      </c>
      <c r="X148" s="54" t="str">
        <f t="shared" si="30"/>
        <v>B.PERIODOMES BETWEEN TO_CHAR(ADD_MONTHS(A.REF_DATE,-12),'YYYYMM') AND TO_CHAR(ADD_MONTHS(A.REF_DATE,-1),'YYYYMM')</v>
      </c>
      <c r="Y148" s="54" t="str">
        <f>","&amp;I148&amp;"=B."&amp;I148</f>
        <v>,I_AV_R_OTH_EXP_TR_L12M=B.I_AV_R_OTH_EXP_TR_L12M</v>
      </c>
      <c r="Z148" s="40" t="str">
        <f>",B."&amp;I148</f>
        <v>,B.I_AV_R_OTH_EXP_TR_L12M</v>
      </c>
    </row>
    <row r="149" spans="1:26" x14ac:dyDescent="0.25">
      <c r="A149" s="8" t="s">
        <v>398</v>
      </c>
      <c r="B149" s="21">
        <f t="shared" si="32"/>
        <v>148</v>
      </c>
      <c r="C149" s="15">
        <f t="shared" si="33"/>
        <v>18</v>
      </c>
      <c r="D149" s="15">
        <f t="shared" si="31"/>
        <v>6</v>
      </c>
      <c r="E149" s="48" t="s">
        <v>401</v>
      </c>
      <c r="F149" s="48" t="s">
        <v>412</v>
      </c>
      <c r="G149" s="15" t="s">
        <v>81</v>
      </c>
      <c r="H149" s="15" t="s">
        <v>85</v>
      </c>
      <c r="I149" s="61" t="str">
        <f>M149&amp;"_"&amp;IF(N149&lt;&gt;"R",N149&amp;"_","")&amp;O149&amp;IF(R149&lt;&gt;"", "_", "")&amp;F149&amp;"_"&amp;R149</f>
        <v>I_AV_R_OTH_EXP_TR_L13_24</v>
      </c>
      <c r="J149" s="15" cm="1">
        <f t="array" ref="J149">SUMPRODUCT(--(I149=$I$2:$I$625))</f>
        <v>1</v>
      </c>
      <c r="K149" s="14">
        <v>25</v>
      </c>
      <c r="L149" s="15" t="s">
        <v>480</v>
      </c>
      <c r="M149" s="15" t="s">
        <v>10</v>
      </c>
      <c r="N149" s="14" t="s">
        <v>15</v>
      </c>
      <c r="O149" s="15" t="str">
        <f>"R_"&amp;P149&amp;"_EXP"</f>
        <v>R_OTH_EXP</v>
      </c>
      <c r="P149" s="14" t="str">
        <f>VLOOKUP(D149,Nomencalture!$D$4:$H$13,4,0)</f>
        <v>OTH</v>
      </c>
      <c r="Q149" s="14" t="str">
        <f>VLOOKUP(D149,Nomencalture!$D$4:$H$13,5,0)</f>
        <v>Others</v>
      </c>
      <c r="R149" s="16" t="str">
        <f t="shared" si="36"/>
        <v>L13_24</v>
      </c>
      <c r="S149" s="16" t="s">
        <v>54</v>
      </c>
      <c r="T149" s="20">
        <v>13</v>
      </c>
      <c r="U149" s="21">
        <v>24</v>
      </c>
      <c r="V149" s="53" t="str">
        <f t="shared" si="29"/>
        <v>ALTER TABLE MDL_ABT_B_PD_TDC_S01 ADD I_AV_R_OTH_EXP_TR_L13_24 NUMBER;</v>
      </c>
      <c r="W149" s="9" t="str">
        <f>","&amp;H149&amp;"(CASE WHEN TIPO_CNSM_CD='"&amp;P149&amp;"' AND "&amp;X149&amp;" THEN "&amp;G149&amp;" END) AS "&amp;I149</f>
        <v>,AVG(CASE WHEN TIPO_CNSM_CD='OTH' AND B.PERIODOMES BETWEEN TO_CHAR(ADD_MONTHS(A.REF_DATE,-24),'YYYYMM') AND TO_CHAR(ADD_MONTHS(A.REF_DATE,-13),'YYYYMM') THEN R_CNSM_CNSMT END) AS I_AV_R_OTH_EXP_TR_L13_24</v>
      </c>
      <c r="X149" s="54" t="str">
        <f t="shared" si="30"/>
        <v>B.PERIODOMES BETWEEN TO_CHAR(ADD_MONTHS(A.REF_DATE,-24),'YYYYMM') AND TO_CHAR(ADD_MONTHS(A.REF_DATE,-13),'YYYYMM')</v>
      </c>
      <c r="Y149" s="54" t="str">
        <f>","&amp;I149&amp;"=B."&amp;I149</f>
        <v>,I_AV_R_OTH_EXP_TR_L13_24=B.I_AV_R_OTH_EXP_TR_L13_24</v>
      </c>
      <c r="Z149" s="40" t="str">
        <f>",B."&amp;I149</f>
        <v>,B.I_AV_R_OTH_EXP_TR_L13_24</v>
      </c>
    </row>
    <row r="150" spans="1:26" x14ac:dyDescent="0.25">
      <c r="A150" s="8" t="s">
        <v>398</v>
      </c>
      <c r="B150" s="21">
        <f t="shared" si="32"/>
        <v>149</v>
      </c>
      <c r="C150" s="15">
        <f t="shared" si="33"/>
        <v>19</v>
      </c>
      <c r="D150" s="15">
        <f t="shared" si="31"/>
        <v>6</v>
      </c>
      <c r="E150" s="48" t="s">
        <v>401</v>
      </c>
      <c r="F150" s="48" t="s">
        <v>412</v>
      </c>
      <c r="G150" s="15" t="s">
        <v>83</v>
      </c>
      <c r="H150" s="15" t="s">
        <v>86</v>
      </c>
      <c r="I150" s="61" t="str">
        <f>M150&amp;"_"&amp;IF(N150&lt;&gt;"R",N150&amp;"_","")&amp;O150&amp;IF(R150&lt;&gt;"", "_", "")&amp;F150&amp;"_"&amp;R150</f>
        <v>I_SIN_R_OTH_EXP_TR_L03M</v>
      </c>
      <c r="J150" s="15" cm="1">
        <f t="array" ref="J150">SUMPRODUCT(--(I150=$I$2:$I$625))</f>
        <v>1</v>
      </c>
      <c r="K150" s="14">
        <v>24</v>
      </c>
      <c r="L150" s="15" t="s">
        <v>480</v>
      </c>
      <c r="M150" s="15" t="s">
        <v>10</v>
      </c>
      <c r="N150" s="14" t="s">
        <v>16</v>
      </c>
      <c r="O150" s="15" t="str">
        <f>"R_"&amp;P150&amp;"_EXP"</f>
        <v>R_OTH_EXP</v>
      </c>
      <c r="P150" s="14" t="str">
        <f>VLOOKUP(D150,Nomencalture!$D$4:$H$13,4,0)</f>
        <v>OTH</v>
      </c>
      <c r="Q150" s="14" t="str">
        <f>VLOOKUP(D150,Nomencalture!$D$4:$H$13,5,0)</f>
        <v>Others</v>
      </c>
      <c r="R150" s="16" t="str">
        <f t="shared" si="36"/>
        <v>L03M</v>
      </c>
      <c r="S150" s="16" t="s">
        <v>54</v>
      </c>
      <c r="T150" s="20">
        <v>1</v>
      </c>
      <c r="U150" s="21">
        <v>3</v>
      </c>
      <c r="V150" s="53" t="str">
        <f t="shared" si="29"/>
        <v>ALTER TABLE MDL_ABT_B_PD_TDC_S01 ADD I_SIN_R_OTH_EXP_TR_L03M NUMBER;</v>
      </c>
      <c r="W150" s="9" t="str">
        <f>","&amp;H150&amp;"(CASE WHEN TIPO_CNSM_CD='"&amp;P150&amp;"' AND "&amp;X150&amp;" THEN "&amp;G150&amp;" END) AS "&amp;I150</f>
        <v>,SUM(CASE WHEN TIPO_CNSM_CD='OTH' AND B.PERIODOMES BETWEEN TO_CHAR(ADD_MONTHS(A.REF_DATE,-3),'YYYYMM') AND TO_CHAR(ADD_MONTHS(A.REF_DATE,-1),'YYYYMM') THEN IN_R_CNSM_CNSMT END) AS I_SIN_R_OTH_EXP_TR_L03M</v>
      </c>
      <c r="X150" s="54" t="str">
        <f t="shared" si="30"/>
        <v>B.PERIODOMES BETWEEN TO_CHAR(ADD_MONTHS(A.REF_DATE,-3),'YYYYMM') AND TO_CHAR(ADD_MONTHS(A.REF_DATE,-1),'YYYYMM')</v>
      </c>
      <c r="Y150" s="54" t="str">
        <f>","&amp;I150&amp;"=B."&amp;I150</f>
        <v>,I_SIN_R_OTH_EXP_TR_L03M=B.I_SIN_R_OTH_EXP_TR_L03M</v>
      </c>
      <c r="Z150" s="40" t="str">
        <f>",B."&amp;I150</f>
        <v>,B.I_SIN_R_OTH_EXP_TR_L03M</v>
      </c>
    </row>
    <row r="151" spans="1:26" x14ac:dyDescent="0.25">
      <c r="A151" s="8" t="s">
        <v>398</v>
      </c>
      <c r="B151" s="21">
        <f t="shared" si="32"/>
        <v>150</v>
      </c>
      <c r="C151" s="15">
        <f t="shared" si="33"/>
        <v>20</v>
      </c>
      <c r="D151" s="15">
        <f t="shared" si="31"/>
        <v>6</v>
      </c>
      <c r="E151" s="48" t="s">
        <v>401</v>
      </c>
      <c r="F151" s="48" t="s">
        <v>412</v>
      </c>
      <c r="G151" s="15" t="s">
        <v>83</v>
      </c>
      <c r="H151" s="15" t="s">
        <v>86</v>
      </c>
      <c r="I151" s="61" t="str">
        <f>M151&amp;"_"&amp;IF(N151&lt;&gt;"R",N151&amp;"_","")&amp;O151&amp;IF(R151&lt;&gt;"", "_", "")&amp;F151&amp;"_"&amp;R151</f>
        <v>I_SIN_R_OTH_EXP_TR_L06M</v>
      </c>
      <c r="J151" s="15" cm="1">
        <f t="array" ref="J151">SUMPRODUCT(--(I151=$I$2:$I$625))</f>
        <v>1</v>
      </c>
      <c r="K151" s="14">
        <v>24</v>
      </c>
      <c r="L151" s="15" t="s">
        <v>480</v>
      </c>
      <c r="M151" s="15" t="s">
        <v>10</v>
      </c>
      <c r="N151" s="14" t="s">
        <v>16</v>
      </c>
      <c r="O151" s="15" t="str">
        <f>"R_"&amp;P151&amp;"_EXP"</f>
        <v>R_OTH_EXP</v>
      </c>
      <c r="P151" s="14" t="str">
        <f>VLOOKUP(D151,Nomencalture!$D$4:$H$13,4,0)</f>
        <v>OTH</v>
      </c>
      <c r="Q151" s="14" t="str">
        <f>VLOOKUP(D151,Nomencalture!$D$4:$H$13,5,0)</f>
        <v>Others</v>
      </c>
      <c r="R151" s="16" t="str">
        <f t="shared" si="36"/>
        <v>L06M</v>
      </c>
      <c r="S151" s="16" t="s">
        <v>54</v>
      </c>
      <c r="T151" s="20">
        <v>1</v>
      </c>
      <c r="U151" s="21">
        <v>6</v>
      </c>
      <c r="V151" s="53" t="str">
        <f t="shared" si="29"/>
        <v>ALTER TABLE MDL_ABT_B_PD_TDC_S01 ADD I_SIN_R_OTH_EXP_TR_L06M NUMBER;</v>
      </c>
      <c r="W151" s="9" t="str">
        <f>","&amp;H151&amp;"(CASE WHEN TIPO_CNSM_CD='"&amp;P151&amp;"' AND "&amp;X151&amp;" THEN "&amp;G151&amp;" END) AS "&amp;I151</f>
        <v>,SUM(CASE WHEN TIPO_CNSM_CD='OTH' AND B.PERIODOMES BETWEEN TO_CHAR(ADD_MONTHS(A.REF_DATE,-6),'YYYYMM') AND TO_CHAR(ADD_MONTHS(A.REF_DATE,-1),'YYYYMM') THEN IN_R_CNSM_CNSMT END) AS I_SIN_R_OTH_EXP_TR_L06M</v>
      </c>
      <c r="X151" s="54" t="str">
        <f t="shared" si="30"/>
        <v>B.PERIODOMES BETWEEN TO_CHAR(ADD_MONTHS(A.REF_DATE,-6),'YYYYMM') AND TO_CHAR(ADD_MONTHS(A.REF_DATE,-1),'YYYYMM')</v>
      </c>
      <c r="Y151" s="54" t="str">
        <f>","&amp;I151&amp;"=B."&amp;I151</f>
        <v>,I_SIN_R_OTH_EXP_TR_L06M=B.I_SIN_R_OTH_EXP_TR_L06M</v>
      </c>
      <c r="Z151" s="40" t="str">
        <f>",B."&amp;I151</f>
        <v>,B.I_SIN_R_OTH_EXP_TR_L06M</v>
      </c>
    </row>
    <row r="152" spans="1:26" x14ac:dyDescent="0.25">
      <c r="A152" s="8" t="s">
        <v>398</v>
      </c>
      <c r="B152" s="21">
        <f t="shared" si="32"/>
        <v>151</v>
      </c>
      <c r="C152" s="15">
        <f t="shared" si="33"/>
        <v>21</v>
      </c>
      <c r="D152" s="15">
        <f t="shared" si="31"/>
        <v>6</v>
      </c>
      <c r="E152" s="48" t="s">
        <v>401</v>
      </c>
      <c r="F152" s="48" t="s">
        <v>412</v>
      </c>
      <c r="G152" s="15" t="s">
        <v>83</v>
      </c>
      <c r="H152" s="15" t="s">
        <v>86</v>
      </c>
      <c r="I152" s="61" t="str">
        <f>M152&amp;"_"&amp;IF(N152&lt;&gt;"R",N152&amp;"_","")&amp;O152&amp;IF(R152&lt;&gt;"", "_", "")&amp;F152&amp;"_"&amp;R152</f>
        <v>I_SIN_R_OTH_EXP_TR_L12M</v>
      </c>
      <c r="J152" s="15" cm="1">
        <f t="array" ref="J152">SUMPRODUCT(--(I152=$I$2:$I$625))</f>
        <v>1</v>
      </c>
      <c r="K152" s="14">
        <v>24</v>
      </c>
      <c r="L152" s="15" t="s">
        <v>480</v>
      </c>
      <c r="M152" s="15" t="s">
        <v>10</v>
      </c>
      <c r="N152" s="14" t="s">
        <v>16</v>
      </c>
      <c r="O152" s="15" t="str">
        <f>"R_"&amp;P152&amp;"_EXP"</f>
        <v>R_OTH_EXP</v>
      </c>
      <c r="P152" s="14" t="str">
        <f>VLOOKUP(D152,Nomencalture!$D$4:$H$13,4,0)</f>
        <v>OTH</v>
      </c>
      <c r="Q152" s="14" t="str">
        <f>VLOOKUP(D152,Nomencalture!$D$4:$H$13,5,0)</f>
        <v>Others</v>
      </c>
      <c r="R152" s="16" t="str">
        <f t="shared" si="36"/>
        <v>L12M</v>
      </c>
      <c r="S152" s="16" t="s">
        <v>54</v>
      </c>
      <c r="T152" s="20">
        <v>1</v>
      </c>
      <c r="U152" s="21">
        <v>12</v>
      </c>
      <c r="V152" s="53" t="str">
        <f t="shared" si="29"/>
        <v>ALTER TABLE MDL_ABT_B_PD_TDC_S01 ADD I_SIN_R_OTH_EXP_TR_L12M NUMBER;</v>
      </c>
      <c r="W152" s="9" t="str">
        <f>","&amp;H152&amp;"(CASE WHEN TIPO_CNSM_CD='"&amp;P152&amp;"' AND "&amp;X152&amp;" THEN "&amp;G152&amp;" END) AS "&amp;I152</f>
        <v>,SUM(CASE WHEN TIPO_CNSM_CD='OTH' AND B.PERIODOMES BETWEEN TO_CHAR(ADD_MONTHS(A.REF_DATE,-12),'YYYYMM') AND TO_CHAR(ADD_MONTHS(A.REF_DATE,-1),'YYYYMM') THEN IN_R_CNSM_CNSMT END) AS I_SIN_R_OTH_EXP_TR_L12M</v>
      </c>
      <c r="X152" s="54" t="str">
        <f t="shared" si="30"/>
        <v>B.PERIODOMES BETWEEN TO_CHAR(ADD_MONTHS(A.REF_DATE,-12),'YYYYMM') AND TO_CHAR(ADD_MONTHS(A.REF_DATE,-1),'YYYYMM')</v>
      </c>
      <c r="Y152" s="54" t="str">
        <f>","&amp;I152&amp;"=B."&amp;I152</f>
        <v>,I_SIN_R_OTH_EXP_TR_L12M=B.I_SIN_R_OTH_EXP_TR_L12M</v>
      </c>
      <c r="Z152" s="40" t="str">
        <f>",B."&amp;I152</f>
        <v>,B.I_SIN_R_OTH_EXP_TR_L12M</v>
      </c>
    </row>
    <row r="153" spans="1:26" x14ac:dyDescent="0.25">
      <c r="A153" s="8" t="s">
        <v>398</v>
      </c>
      <c r="B153" s="21">
        <f t="shared" si="32"/>
        <v>152</v>
      </c>
      <c r="C153" s="15">
        <f t="shared" si="33"/>
        <v>22</v>
      </c>
      <c r="D153" s="15">
        <f t="shared" si="31"/>
        <v>6</v>
      </c>
      <c r="E153" s="48" t="s">
        <v>401</v>
      </c>
      <c r="F153" s="48" t="s">
        <v>412</v>
      </c>
      <c r="G153" s="15" t="s">
        <v>84</v>
      </c>
      <c r="H153" s="15" t="s">
        <v>86</v>
      </c>
      <c r="I153" s="61" t="str">
        <f>M153&amp;"_"&amp;IF(N153&lt;&gt;"R",N153&amp;"_","")&amp;O153&amp;IF(R153&lt;&gt;"", "_", "")&amp;F153&amp;"_"&amp;R153</f>
        <v>I_SIN_R_OTH_EXP_TR_L13_24</v>
      </c>
      <c r="J153" s="15" cm="1">
        <f t="array" ref="J153">SUMPRODUCT(--(I153=$I$2:$I$625))</f>
        <v>1</v>
      </c>
      <c r="K153" s="14">
        <v>26</v>
      </c>
      <c r="L153" s="15" t="s">
        <v>480</v>
      </c>
      <c r="M153" s="15" t="s">
        <v>10</v>
      </c>
      <c r="N153" s="14" t="s">
        <v>16</v>
      </c>
      <c r="O153" s="15" t="str">
        <f>"R_"&amp;P153&amp;"_EXP"</f>
        <v>R_OTH_EXP</v>
      </c>
      <c r="P153" s="14" t="str">
        <f>VLOOKUP(D153,Nomencalture!$D$4:$H$13,4,0)</f>
        <v>OTH</v>
      </c>
      <c r="Q153" s="14" t="str">
        <f>VLOOKUP(D153,Nomencalture!$D$4:$H$13,5,0)</f>
        <v>Others</v>
      </c>
      <c r="R153" s="16" t="str">
        <f t="shared" si="36"/>
        <v>L13_24</v>
      </c>
      <c r="S153" s="16" t="s">
        <v>54</v>
      </c>
      <c r="T153" s="20">
        <v>13</v>
      </c>
      <c r="U153" s="21">
        <v>24</v>
      </c>
      <c r="V153" s="53" t="str">
        <f t="shared" si="29"/>
        <v>ALTER TABLE MDL_ABT_B_PD_TDC_S01 ADD I_SIN_R_OTH_EXP_TR_L13_24 NUMBER;</v>
      </c>
      <c r="W153" s="9" t="str">
        <f>","&amp;H153&amp;"(CASE WHEN TIPO_CNSM_CD='"&amp;P153&amp;"' AND "&amp;X153&amp;" THEN "&amp;G153&amp;" END) AS "&amp;I153</f>
        <v>,SUM(CASE WHEN TIPO_CNSM_CD='OTH' AND B.PERIODOMES BETWEEN TO_CHAR(ADD_MONTHS(A.REF_DATE,-24),'YYYYMM') AND TO_CHAR(ADD_MONTHS(A.REF_DATE,-13),'YYYYMM') THEN DC_R_CNSM_CNSMT END) AS I_SIN_R_OTH_EXP_TR_L13_24</v>
      </c>
      <c r="X153" s="54" t="str">
        <f t="shared" si="30"/>
        <v>B.PERIODOMES BETWEEN TO_CHAR(ADD_MONTHS(A.REF_DATE,-24),'YYYYMM') AND TO_CHAR(ADD_MONTHS(A.REF_DATE,-13),'YYYYMM')</v>
      </c>
      <c r="Y153" s="54" t="str">
        <f>","&amp;I153&amp;"=B."&amp;I153</f>
        <v>,I_SIN_R_OTH_EXP_TR_L13_24=B.I_SIN_R_OTH_EXP_TR_L13_24</v>
      </c>
      <c r="Z153" s="40" t="str">
        <f>",B."&amp;I153</f>
        <v>,B.I_SIN_R_OTH_EXP_TR_L13_24</v>
      </c>
    </row>
    <row r="154" spans="1:26" x14ac:dyDescent="0.25">
      <c r="A154" s="8" t="s">
        <v>398</v>
      </c>
      <c r="B154" s="21">
        <f t="shared" si="32"/>
        <v>153</v>
      </c>
      <c r="C154" s="15">
        <f t="shared" si="33"/>
        <v>23</v>
      </c>
      <c r="D154" s="15">
        <f t="shared" si="31"/>
        <v>6</v>
      </c>
      <c r="E154" s="48" t="s">
        <v>401</v>
      </c>
      <c r="F154" s="48" t="s">
        <v>412</v>
      </c>
      <c r="G154" s="15" t="s">
        <v>84</v>
      </c>
      <c r="H154" s="15" t="s">
        <v>86</v>
      </c>
      <c r="I154" s="61" t="str">
        <f>M154&amp;"_"&amp;IF(N154&lt;&gt;"R",N154&amp;"_","")&amp;O154&amp;IF(R154&lt;&gt;"", "_", "")&amp;F154&amp;"_"&amp;R154</f>
        <v>I_SDC_R_OTH_EXP_TR_L03M</v>
      </c>
      <c r="J154" s="15" cm="1">
        <f t="array" ref="J154">SUMPRODUCT(--(I154=$I$2:$I$625))</f>
        <v>1</v>
      </c>
      <c r="K154" s="14">
        <v>24</v>
      </c>
      <c r="L154" s="15" t="s">
        <v>480</v>
      </c>
      <c r="M154" s="15" t="s">
        <v>10</v>
      </c>
      <c r="N154" s="14" t="s">
        <v>17</v>
      </c>
      <c r="O154" s="15" t="str">
        <f>"R_"&amp;P154&amp;"_EXP"</f>
        <v>R_OTH_EXP</v>
      </c>
      <c r="P154" s="14" t="str">
        <f>VLOOKUP(D154,Nomencalture!$D$4:$H$13,4,0)</f>
        <v>OTH</v>
      </c>
      <c r="Q154" s="14" t="str">
        <f>VLOOKUP(D154,Nomencalture!$D$4:$H$13,5,0)</f>
        <v>Others</v>
      </c>
      <c r="R154" s="16" t="str">
        <f t="shared" si="36"/>
        <v>L03M</v>
      </c>
      <c r="S154" s="16" t="s">
        <v>54</v>
      </c>
      <c r="T154" s="20">
        <v>1</v>
      </c>
      <c r="U154" s="21">
        <v>3</v>
      </c>
      <c r="V154" s="53" t="str">
        <f t="shared" si="29"/>
        <v>ALTER TABLE MDL_ABT_B_PD_TDC_S01 ADD I_SDC_R_OTH_EXP_TR_L03M NUMBER;</v>
      </c>
      <c r="W154" s="9" t="str">
        <f>","&amp;H154&amp;"(CASE WHEN TIPO_CNSM_CD='"&amp;P154&amp;"' AND "&amp;X154&amp;" THEN "&amp;G154&amp;" END) AS "&amp;I154</f>
        <v>,SUM(CASE WHEN TIPO_CNSM_CD='OTH' AND B.PERIODOMES BETWEEN TO_CHAR(ADD_MONTHS(A.REF_DATE,-3),'YYYYMM') AND TO_CHAR(ADD_MONTHS(A.REF_DATE,-1),'YYYYMM') THEN DC_R_CNSM_CNSMT END) AS I_SDC_R_OTH_EXP_TR_L03M</v>
      </c>
      <c r="X154" s="54" t="str">
        <f t="shared" si="30"/>
        <v>B.PERIODOMES BETWEEN TO_CHAR(ADD_MONTHS(A.REF_DATE,-3),'YYYYMM') AND TO_CHAR(ADD_MONTHS(A.REF_DATE,-1),'YYYYMM')</v>
      </c>
      <c r="Y154" s="54" t="str">
        <f>","&amp;I154&amp;"=B."&amp;I154</f>
        <v>,I_SDC_R_OTH_EXP_TR_L03M=B.I_SDC_R_OTH_EXP_TR_L03M</v>
      </c>
      <c r="Z154" s="40" t="str">
        <f>",B."&amp;I154</f>
        <v>,B.I_SDC_R_OTH_EXP_TR_L03M</v>
      </c>
    </row>
    <row r="155" spans="1:26" x14ac:dyDescent="0.25">
      <c r="A155" s="8" t="s">
        <v>398</v>
      </c>
      <c r="B155" s="21">
        <f t="shared" si="32"/>
        <v>154</v>
      </c>
      <c r="C155" s="15">
        <f t="shared" si="33"/>
        <v>24</v>
      </c>
      <c r="D155" s="15">
        <f t="shared" si="31"/>
        <v>6</v>
      </c>
      <c r="E155" s="48" t="s">
        <v>401</v>
      </c>
      <c r="F155" s="48" t="s">
        <v>412</v>
      </c>
      <c r="G155" s="15" t="s">
        <v>84</v>
      </c>
      <c r="H155" s="15" t="s">
        <v>86</v>
      </c>
      <c r="I155" s="61" t="str">
        <f>M155&amp;"_"&amp;IF(N155&lt;&gt;"R",N155&amp;"_","")&amp;O155&amp;IF(R155&lt;&gt;"", "_", "")&amp;F155&amp;"_"&amp;R155</f>
        <v>I_SDC_R_OTH_EXP_TR_L06M</v>
      </c>
      <c r="J155" s="15" cm="1">
        <f t="array" ref="J155">SUMPRODUCT(--(I155=$I$2:$I$625))</f>
        <v>1</v>
      </c>
      <c r="K155" s="14">
        <v>24</v>
      </c>
      <c r="L155" s="15" t="s">
        <v>480</v>
      </c>
      <c r="M155" s="15" t="s">
        <v>10</v>
      </c>
      <c r="N155" s="14" t="s">
        <v>17</v>
      </c>
      <c r="O155" s="15" t="str">
        <f>"R_"&amp;P155&amp;"_EXP"</f>
        <v>R_OTH_EXP</v>
      </c>
      <c r="P155" s="14" t="str">
        <f>VLOOKUP(D155,Nomencalture!$D$4:$H$13,4,0)</f>
        <v>OTH</v>
      </c>
      <c r="Q155" s="14" t="str">
        <f>VLOOKUP(D155,Nomencalture!$D$4:$H$13,5,0)</f>
        <v>Others</v>
      </c>
      <c r="R155" s="16" t="str">
        <f t="shared" si="36"/>
        <v>L06M</v>
      </c>
      <c r="S155" s="16" t="s">
        <v>54</v>
      </c>
      <c r="T155" s="20">
        <v>1</v>
      </c>
      <c r="U155" s="21">
        <v>6</v>
      </c>
      <c r="V155" s="53" t="str">
        <f t="shared" si="29"/>
        <v>ALTER TABLE MDL_ABT_B_PD_TDC_S01 ADD I_SDC_R_OTH_EXP_TR_L06M NUMBER;</v>
      </c>
      <c r="W155" s="9" t="str">
        <f>","&amp;H155&amp;"(CASE WHEN TIPO_CNSM_CD='"&amp;P155&amp;"' AND "&amp;X155&amp;" THEN "&amp;G155&amp;" END) AS "&amp;I155</f>
        <v>,SUM(CASE WHEN TIPO_CNSM_CD='OTH' AND B.PERIODOMES BETWEEN TO_CHAR(ADD_MONTHS(A.REF_DATE,-6),'YYYYMM') AND TO_CHAR(ADD_MONTHS(A.REF_DATE,-1),'YYYYMM') THEN DC_R_CNSM_CNSMT END) AS I_SDC_R_OTH_EXP_TR_L06M</v>
      </c>
      <c r="X155" s="54" t="str">
        <f t="shared" si="30"/>
        <v>B.PERIODOMES BETWEEN TO_CHAR(ADD_MONTHS(A.REF_DATE,-6),'YYYYMM') AND TO_CHAR(ADD_MONTHS(A.REF_DATE,-1),'YYYYMM')</v>
      </c>
      <c r="Y155" s="54" t="str">
        <f>","&amp;I155&amp;"=B."&amp;I155</f>
        <v>,I_SDC_R_OTH_EXP_TR_L06M=B.I_SDC_R_OTH_EXP_TR_L06M</v>
      </c>
      <c r="Z155" s="40" t="str">
        <f>",B."&amp;I155</f>
        <v>,B.I_SDC_R_OTH_EXP_TR_L06M</v>
      </c>
    </row>
    <row r="156" spans="1:26" x14ac:dyDescent="0.25">
      <c r="A156" s="8" t="s">
        <v>398</v>
      </c>
      <c r="B156" s="21">
        <f t="shared" si="32"/>
        <v>155</v>
      </c>
      <c r="C156" s="15">
        <f t="shared" si="33"/>
        <v>25</v>
      </c>
      <c r="D156" s="15">
        <f t="shared" si="31"/>
        <v>6</v>
      </c>
      <c r="E156" s="48" t="s">
        <v>401</v>
      </c>
      <c r="F156" s="48" t="s">
        <v>412</v>
      </c>
      <c r="G156" s="15" t="s">
        <v>84</v>
      </c>
      <c r="H156" s="15" t="s">
        <v>86</v>
      </c>
      <c r="I156" s="61" t="str">
        <f>M156&amp;"_"&amp;IF(N156&lt;&gt;"R",N156&amp;"_","")&amp;O156&amp;IF(R156&lt;&gt;"", "_", "")&amp;F156&amp;"_"&amp;R156</f>
        <v>I_SDC_R_OTH_EXP_TR_L12M</v>
      </c>
      <c r="J156" s="15" cm="1">
        <f t="array" ref="J156">SUMPRODUCT(--(I156=$I$2:$I$625))</f>
        <v>1</v>
      </c>
      <c r="K156" s="14">
        <v>24</v>
      </c>
      <c r="L156" s="15" t="s">
        <v>480</v>
      </c>
      <c r="M156" s="15" t="s">
        <v>10</v>
      </c>
      <c r="N156" s="14" t="s">
        <v>17</v>
      </c>
      <c r="O156" s="15" t="str">
        <f>"R_"&amp;P156&amp;"_EXP"</f>
        <v>R_OTH_EXP</v>
      </c>
      <c r="P156" s="14" t="str">
        <f>VLOOKUP(D156,Nomencalture!$D$4:$H$13,4,0)</f>
        <v>OTH</v>
      </c>
      <c r="Q156" s="14" t="str">
        <f>VLOOKUP(D156,Nomencalture!$D$4:$H$13,5,0)</f>
        <v>Others</v>
      </c>
      <c r="R156" s="16" t="str">
        <f t="shared" si="36"/>
        <v>L12M</v>
      </c>
      <c r="S156" s="16" t="s">
        <v>54</v>
      </c>
      <c r="T156" s="20">
        <v>1</v>
      </c>
      <c r="U156" s="21">
        <v>12</v>
      </c>
      <c r="V156" s="53" t="str">
        <f t="shared" si="29"/>
        <v>ALTER TABLE MDL_ABT_B_PD_TDC_S01 ADD I_SDC_R_OTH_EXP_TR_L12M NUMBER;</v>
      </c>
      <c r="W156" s="9" t="str">
        <f>","&amp;H156&amp;"(CASE WHEN TIPO_CNSM_CD='"&amp;P156&amp;"' AND "&amp;X156&amp;" THEN "&amp;G156&amp;" END) AS "&amp;I156</f>
        <v>,SUM(CASE WHEN TIPO_CNSM_CD='OTH' AND B.PERIODOMES BETWEEN TO_CHAR(ADD_MONTHS(A.REF_DATE,-12),'YYYYMM') AND TO_CHAR(ADD_MONTHS(A.REF_DATE,-1),'YYYYMM') THEN DC_R_CNSM_CNSMT END) AS I_SDC_R_OTH_EXP_TR_L12M</v>
      </c>
      <c r="X156" s="54" t="str">
        <f t="shared" si="30"/>
        <v>B.PERIODOMES BETWEEN TO_CHAR(ADD_MONTHS(A.REF_DATE,-12),'YYYYMM') AND TO_CHAR(ADD_MONTHS(A.REF_DATE,-1),'YYYYMM')</v>
      </c>
      <c r="Y156" s="54" t="str">
        <f>","&amp;I156&amp;"=B."&amp;I156</f>
        <v>,I_SDC_R_OTH_EXP_TR_L12M=B.I_SDC_R_OTH_EXP_TR_L12M</v>
      </c>
      <c r="Z156" s="40" t="str">
        <f>",B."&amp;I156</f>
        <v>,B.I_SDC_R_OTH_EXP_TR_L12M</v>
      </c>
    </row>
    <row r="157" spans="1:26" x14ac:dyDescent="0.25">
      <c r="A157" s="30" t="s">
        <v>398</v>
      </c>
      <c r="B157" s="24">
        <f t="shared" si="32"/>
        <v>156</v>
      </c>
      <c r="C157" s="18">
        <f t="shared" si="33"/>
        <v>26</v>
      </c>
      <c r="D157" s="18">
        <f t="shared" si="31"/>
        <v>6</v>
      </c>
      <c r="E157" s="49" t="s">
        <v>401</v>
      </c>
      <c r="F157" s="49" t="s">
        <v>412</v>
      </c>
      <c r="G157" s="18" t="s">
        <v>84</v>
      </c>
      <c r="H157" s="18" t="s">
        <v>86</v>
      </c>
      <c r="I157" s="62" t="str">
        <f>M157&amp;"_"&amp;IF(N157&lt;&gt;"R",N157&amp;"_","")&amp;O157&amp;IF(R157&lt;&gt;"", "_", "")&amp;F157&amp;"_"&amp;R157</f>
        <v>I_SDC_R_OTH_EXP_TR_L13_24</v>
      </c>
      <c r="J157" s="18" cm="1">
        <f t="array" ref="J157">SUMPRODUCT(--(I157=$I$2:$I$625))</f>
        <v>1</v>
      </c>
      <c r="K157" s="17">
        <v>26</v>
      </c>
      <c r="L157" s="18" t="s">
        <v>480</v>
      </c>
      <c r="M157" s="18" t="s">
        <v>10</v>
      </c>
      <c r="N157" s="17" t="s">
        <v>17</v>
      </c>
      <c r="O157" s="18" t="str">
        <f>"R_"&amp;P157&amp;"_EXP"</f>
        <v>R_OTH_EXP</v>
      </c>
      <c r="P157" s="17" t="str">
        <f>VLOOKUP(D157,Nomencalture!$D$4:$H$13,4,0)</f>
        <v>OTH</v>
      </c>
      <c r="Q157" s="17" t="str">
        <f>VLOOKUP(D157,Nomencalture!$D$4:$H$13,5,0)</f>
        <v>Others</v>
      </c>
      <c r="R157" s="19" t="str">
        <f t="shared" si="36"/>
        <v>L13_24</v>
      </c>
      <c r="S157" s="19" t="s">
        <v>54</v>
      </c>
      <c r="T157" s="23">
        <v>13</v>
      </c>
      <c r="U157" s="24">
        <v>24</v>
      </c>
      <c r="V157" s="53" t="str">
        <f t="shared" si="29"/>
        <v>ALTER TABLE MDL_ABT_B_PD_TDC_S01 ADD I_SDC_R_OTH_EXP_TR_L13_24 NUMBER;</v>
      </c>
      <c r="W157" s="9" t="str">
        <f>","&amp;H157&amp;"(CASE WHEN TIPO_CNSM_CD='"&amp;P157&amp;"' AND "&amp;X157&amp;" THEN "&amp;G157&amp;" END) AS "&amp;I157</f>
        <v>,SUM(CASE WHEN TIPO_CNSM_CD='OTH' AND B.PERIODOMES BETWEEN TO_CHAR(ADD_MONTHS(A.REF_DATE,-24),'YYYYMM') AND TO_CHAR(ADD_MONTHS(A.REF_DATE,-13),'YYYYMM') THEN DC_R_CNSM_CNSMT END) AS I_SDC_R_OTH_EXP_TR_L13_24</v>
      </c>
      <c r="X157" s="57" t="str">
        <f t="shared" si="30"/>
        <v>B.PERIODOMES BETWEEN TO_CHAR(ADD_MONTHS(A.REF_DATE,-24),'YYYYMM') AND TO_CHAR(ADD_MONTHS(A.REF_DATE,-13),'YYYYMM')</v>
      </c>
      <c r="Y157" s="54" t="str">
        <f>","&amp;I157&amp;"=B."&amp;I157</f>
        <v>,I_SDC_R_OTH_EXP_TR_L13_24=B.I_SDC_R_OTH_EXP_TR_L13_24</v>
      </c>
      <c r="Z157" s="40" t="str">
        <f>",B."&amp;I157</f>
        <v>,B.I_SDC_R_OTH_EXP_TR_L13_24</v>
      </c>
    </row>
    <row r="158" spans="1:26" x14ac:dyDescent="0.25">
      <c r="A158" s="8" t="s">
        <v>398</v>
      </c>
      <c r="B158" s="21">
        <f t="shared" si="32"/>
        <v>157</v>
      </c>
      <c r="C158" s="15">
        <f t="shared" si="33"/>
        <v>1</v>
      </c>
      <c r="D158" s="15">
        <f t="shared" si="31"/>
        <v>7</v>
      </c>
      <c r="E158" s="48" t="s">
        <v>401</v>
      </c>
      <c r="F158" s="48" t="s">
        <v>412</v>
      </c>
      <c r="G158" s="15" t="s">
        <v>81</v>
      </c>
      <c r="H158" s="15" t="s">
        <v>85</v>
      </c>
      <c r="I158" s="61" t="str">
        <f>M158&amp;"_"&amp;IF(N158&lt;&gt;"R",N158&amp;"_","")&amp;O158&amp;IF(R158&lt;&gt;"", "_", "")&amp;F158&amp;"_"&amp;R158</f>
        <v>I_R_RFF_EXP_TR_00MB</v>
      </c>
      <c r="J158" s="15" cm="1">
        <f t="array" ref="J158">SUMPRODUCT(--(I158=$I$2:$I$625))</f>
        <v>1</v>
      </c>
      <c r="K158" s="14">
        <v>20</v>
      </c>
      <c r="L158" s="15" t="s">
        <v>481</v>
      </c>
      <c r="M158" s="15" t="s">
        <v>10</v>
      </c>
      <c r="N158" s="14" t="s">
        <v>11</v>
      </c>
      <c r="O158" s="15" t="str">
        <f>"R_"&amp;P158&amp;"_EXP"</f>
        <v>R_RFF_EXP</v>
      </c>
      <c r="P158" s="14" t="str">
        <f>VLOOKUP(D158,Nomencalture!$D$4:$H$13,4,0)</f>
        <v>RFF</v>
      </c>
      <c r="Q158" s="14" t="str">
        <f>VLOOKUP(D158,Nomencalture!$D$4:$H$13,5,0)</f>
        <v>Restaurants and Fastfood</v>
      </c>
      <c r="R158" s="16" t="str">
        <f t="shared" ref="R158:R164" si="37">IF(AND(S158="P",N158="R"),TEXT(T158,"00")&amp;"MB",IF(T158&gt;1,"L"&amp;TEXT(T158,"00")&amp;"_"&amp;TEXT(U158,"00"),"L"&amp;TEXT(U158,"00")&amp;"M"))</f>
        <v>00MB</v>
      </c>
      <c r="S158" s="16" t="s">
        <v>90</v>
      </c>
      <c r="T158" s="21">
        <v>0</v>
      </c>
      <c r="U158" s="21">
        <v>0</v>
      </c>
      <c r="V158" s="53" t="str">
        <f t="shared" si="29"/>
        <v>ALTER TABLE MDL_ABT_B_PD_TDC_S01 ADD I_R_RFF_EXP_TR_00MB NUMBER;</v>
      </c>
      <c r="W158" s="9" t="str">
        <f>","&amp;H158&amp;"(CASE WHEN TIPO_CNSM_CD='"&amp;P158&amp;"' AND "&amp;X158&amp;" THEN "&amp;G158&amp;" END) AS "&amp;I158</f>
        <v>,AVG(CASE WHEN TIPO_CNSM_CD='RFF' AND B.PERIODOMES=TO_CHAR(ADD_MONTHS(A.REF_DATE,-0),'YYYYMM') THEN R_CNSM_CNSMT END) AS I_R_RFF_EXP_TR_00MB</v>
      </c>
      <c r="X158" s="54" t="str">
        <f t="shared" si="30"/>
        <v>B.PERIODOMES=TO_CHAR(ADD_MONTHS(A.REF_DATE,-0),'YYYYMM')</v>
      </c>
      <c r="Y158" s="54" t="str">
        <f>","&amp;I158&amp;"=B."&amp;I158</f>
        <v>,I_R_RFF_EXP_TR_00MB=B.I_R_RFF_EXP_TR_00MB</v>
      </c>
      <c r="Z158" s="40" t="str">
        <f>",B."&amp;I158</f>
        <v>,B.I_R_RFF_EXP_TR_00MB</v>
      </c>
    </row>
    <row r="159" spans="1:26" x14ac:dyDescent="0.25">
      <c r="A159" s="8" t="s">
        <v>398</v>
      </c>
      <c r="B159" s="21">
        <f t="shared" si="32"/>
        <v>158</v>
      </c>
      <c r="C159" s="15">
        <f t="shared" si="33"/>
        <v>2</v>
      </c>
      <c r="D159" s="15">
        <f t="shared" si="31"/>
        <v>7</v>
      </c>
      <c r="E159" s="48" t="s">
        <v>401</v>
      </c>
      <c r="F159" s="48" t="s">
        <v>412</v>
      </c>
      <c r="G159" s="15" t="s">
        <v>81</v>
      </c>
      <c r="H159" s="15" t="s">
        <v>85</v>
      </c>
      <c r="I159" s="61" t="str">
        <f>M159&amp;"_"&amp;IF(N159&lt;&gt;"R",N159&amp;"_","")&amp;O159&amp;IF(R159&lt;&gt;"", "_", "")&amp;F159&amp;"_"&amp;R159</f>
        <v>I_R_RFF_EXP_TR_01MB</v>
      </c>
      <c r="J159" s="15" cm="1">
        <f t="array" ref="J159">SUMPRODUCT(--(I159=$I$2:$I$625))</f>
        <v>1</v>
      </c>
      <c r="K159" s="14">
        <v>20</v>
      </c>
      <c r="L159" s="15" t="s">
        <v>481</v>
      </c>
      <c r="M159" s="15" t="s">
        <v>10</v>
      </c>
      <c r="N159" s="14" t="s">
        <v>11</v>
      </c>
      <c r="O159" s="15" t="str">
        <f>"R_"&amp;P159&amp;"_EXP"</f>
        <v>R_RFF_EXP</v>
      </c>
      <c r="P159" s="14" t="str">
        <f>VLOOKUP(D159,Nomencalture!$D$4:$H$13,4,0)</f>
        <v>RFF</v>
      </c>
      <c r="Q159" s="14" t="str">
        <f>VLOOKUP(D159,Nomencalture!$D$4:$H$13,5,0)</f>
        <v>Restaurants and Fastfood</v>
      </c>
      <c r="R159" s="16" t="str">
        <f t="shared" si="37"/>
        <v>01MB</v>
      </c>
      <c r="S159" s="16" t="s">
        <v>90</v>
      </c>
      <c r="T159" s="21">
        <v>1</v>
      </c>
      <c r="U159" s="21">
        <v>1</v>
      </c>
      <c r="V159" s="53" t="str">
        <f t="shared" si="29"/>
        <v>ALTER TABLE MDL_ABT_B_PD_TDC_S01 ADD I_R_RFF_EXP_TR_01MB NUMBER;</v>
      </c>
      <c r="W159" s="9" t="str">
        <f>","&amp;H159&amp;"(CASE WHEN TIPO_CNSM_CD='"&amp;P159&amp;"' AND "&amp;X159&amp;" THEN "&amp;G159&amp;" END) AS "&amp;I159</f>
        <v>,AVG(CASE WHEN TIPO_CNSM_CD='RFF' AND B.PERIODOMES=TO_CHAR(ADD_MONTHS(A.REF_DATE,-1),'YYYYMM') THEN R_CNSM_CNSMT END) AS I_R_RFF_EXP_TR_01MB</v>
      </c>
      <c r="X159" s="54" t="str">
        <f t="shared" si="30"/>
        <v>B.PERIODOMES=TO_CHAR(ADD_MONTHS(A.REF_DATE,-1),'YYYYMM')</v>
      </c>
      <c r="Y159" s="54" t="str">
        <f>","&amp;I159&amp;"=B."&amp;I159</f>
        <v>,I_R_RFF_EXP_TR_01MB=B.I_R_RFF_EXP_TR_01MB</v>
      </c>
      <c r="Z159" s="40" t="str">
        <f>",B."&amp;I159</f>
        <v>,B.I_R_RFF_EXP_TR_01MB</v>
      </c>
    </row>
    <row r="160" spans="1:26" x14ac:dyDescent="0.25">
      <c r="A160" s="8" t="s">
        <v>398</v>
      </c>
      <c r="B160" s="21">
        <f t="shared" si="32"/>
        <v>159</v>
      </c>
      <c r="C160" s="15">
        <f t="shared" si="33"/>
        <v>3</v>
      </c>
      <c r="D160" s="15">
        <f t="shared" si="31"/>
        <v>7</v>
      </c>
      <c r="E160" s="48" t="s">
        <v>401</v>
      </c>
      <c r="F160" s="48" t="s">
        <v>412</v>
      </c>
      <c r="G160" s="15" t="s">
        <v>81</v>
      </c>
      <c r="H160" s="15" t="s">
        <v>85</v>
      </c>
      <c r="I160" s="61" t="str">
        <f>M160&amp;"_"&amp;IF(N160&lt;&gt;"R",N160&amp;"_","")&amp;O160&amp;IF(R160&lt;&gt;"", "_", "")&amp;F160&amp;"_"&amp;R160</f>
        <v>I_R_RFF_EXP_TR_02MB</v>
      </c>
      <c r="J160" s="15" cm="1">
        <f t="array" ref="J160">SUMPRODUCT(--(I160=$I$2:$I$625))</f>
        <v>1</v>
      </c>
      <c r="K160" s="14">
        <v>20</v>
      </c>
      <c r="L160" s="15" t="s">
        <v>481</v>
      </c>
      <c r="M160" s="15" t="s">
        <v>10</v>
      </c>
      <c r="N160" s="14" t="s">
        <v>11</v>
      </c>
      <c r="O160" s="15" t="str">
        <f>"R_"&amp;P160&amp;"_EXP"</f>
        <v>R_RFF_EXP</v>
      </c>
      <c r="P160" s="14" t="str">
        <f>VLOOKUP(D160,Nomencalture!$D$4:$H$13,4,0)</f>
        <v>RFF</v>
      </c>
      <c r="Q160" s="14" t="str">
        <f>VLOOKUP(D160,Nomencalture!$D$4:$H$13,5,0)</f>
        <v>Restaurants and Fastfood</v>
      </c>
      <c r="R160" s="16" t="str">
        <f t="shared" si="37"/>
        <v>02MB</v>
      </c>
      <c r="S160" s="16" t="s">
        <v>90</v>
      </c>
      <c r="T160" s="21">
        <v>2</v>
      </c>
      <c r="U160" s="21">
        <v>2</v>
      </c>
      <c r="V160" s="53" t="str">
        <f t="shared" si="29"/>
        <v>ALTER TABLE MDL_ABT_B_PD_TDC_S01 ADD I_R_RFF_EXP_TR_02MB NUMBER;</v>
      </c>
      <c r="W160" s="9" t="str">
        <f>","&amp;H160&amp;"(CASE WHEN TIPO_CNSM_CD='"&amp;P160&amp;"' AND "&amp;X160&amp;" THEN "&amp;G160&amp;" END) AS "&amp;I160</f>
        <v>,AVG(CASE WHEN TIPO_CNSM_CD='RFF' AND B.PERIODOMES=TO_CHAR(ADD_MONTHS(A.REF_DATE,-2),'YYYYMM') THEN R_CNSM_CNSMT END) AS I_R_RFF_EXP_TR_02MB</v>
      </c>
      <c r="X160" s="54" t="str">
        <f t="shared" si="30"/>
        <v>B.PERIODOMES=TO_CHAR(ADD_MONTHS(A.REF_DATE,-2),'YYYYMM')</v>
      </c>
      <c r="Y160" s="54" t="str">
        <f>","&amp;I160&amp;"=B."&amp;I160</f>
        <v>,I_R_RFF_EXP_TR_02MB=B.I_R_RFF_EXP_TR_02MB</v>
      </c>
      <c r="Z160" s="40" t="str">
        <f>",B."&amp;I160</f>
        <v>,B.I_R_RFF_EXP_TR_02MB</v>
      </c>
    </row>
    <row r="161" spans="1:26" x14ac:dyDescent="0.25">
      <c r="A161" s="8" t="s">
        <v>398</v>
      </c>
      <c r="B161" s="21">
        <f t="shared" si="32"/>
        <v>160</v>
      </c>
      <c r="C161" s="15">
        <f t="shared" si="33"/>
        <v>4</v>
      </c>
      <c r="D161" s="15">
        <f t="shared" si="31"/>
        <v>7</v>
      </c>
      <c r="E161" s="48" t="s">
        <v>401</v>
      </c>
      <c r="F161" s="48" t="s">
        <v>412</v>
      </c>
      <c r="G161" s="15" t="s">
        <v>81</v>
      </c>
      <c r="H161" s="15" t="s">
        <v>85</v>
      </c>
      <c r="I161" s="61" t="str">
        <f>M161&amp;"_"&amp;IF(N161&lt;&gt;"R",N161&amp;"_","")&amp;O161&amp;IF(R161&lt;&gt;"", "_", "")&amp;F161&amp;"_"&amp;R161</f>
        <v>I_R_RFF_EXP_TR_03MB</v>
      </c>
      <c r="J161" s="15" cm="1">
        <f t="array" ref="J161">SUMPRODUCT(--(I161=$I$2:$I$625))</f>
        <v>1</v>
      </c>
      <c r="K161" s="14">
        <v>20</v>
      </c>
      <c r="L161" s="15" t="s">
        <v>481</v>
      </c>
      <c r="M161" s="15" t="s">
        <v>10</v>
      </c>
      <c r="N161" s="14" t="s">
        <v>11</v>
      </c>
      <c r="O161" s="15" t="str">
        <f>"R_"&amp;P161&amp;"_EXP"</f>
        <v>R_RFF_EXP</v>
      </c>
      <c r="P161" s="14" t="str">
        <f>VLOOKUP(D161,Nomencalture!$D$4:$H$13,4,0)</f>
        <v>RFF</v>
      </c>
      <c r="Q161" s="14" t="str">
        <f>VLOOKUP(D161,Nomencalture!$D$4:$H$13,5,0)</f>
        <v>Restaurants and Fastfood</v>
      </c>
      <c r="R161" s="16" t="str">
        <f t="shared" si="37"/>
        <v>03MB</v>
      </c>
      <c r="S161" s="16" t="s">
        <v>90</v>
      </c>
      <c r="T161" s="21">
        <v>3</v>
      </c>
      <c r="U161" s="21">
        <v>3</v>
      </c>
      <c r="V161" s="53" t="str">
        <f t="shared" si="29"/>
        <v>ALTER TABLE MDL_ABT_B_PD_TDC_S01 ADD I_R_RFF_EXP_TR_03MB NUMBER;</v>
      </c>
      <c r="W161" s="9" t="str">
        <f>","&amp;H161&amp;"(CASE WHEN TIPO_CNSM_CD='"&amp;P161&amp;"' AND "&amp;X161&amp;" THEN "&amp;G161&amp;" END) AS "&amp;I161</f>
        <v>,AVG(CASE WHEN TIPO_CNSM_CD='RFF' AND B.PERIODOMES=TO_CHAR(ADD_MONTHS(A.REF_DATE,-3),'YYYYMM') THEN R_CNSM_CNSMT END) AS I_R_RFF_EXP_TR_03MB</v>
      </c>
      <c r="X161" s="54" t="str">
        <f t="shared" si="30"/>
        <v>B.PERIODOMES=TO_CHAR(ADD_MONTHS(A.REF_DATE,-3),'YYYYMM')</v>
      </c>
      <c r="Y161" s="54" t="str">
        <f>","&amp;I161&amp;"=B."&amp;I161</f>
        <v>,I_R_RFF_EXP_TR_03MB=B.I_R_RFF_EXP_TR_03MB</v>
      </c>
      <c r="Z161" s="40" t="str">
        <f>",B."&amp;I161</f>
        <v>,B.I_R_RFF_EXP_TR_03MB</v>
      </c>
    </row>
    <row r="162" spans="1:26" x14ac:dyDescent="0.25">
      <c r="A162" s="8" t="s">
        <v>398</v>
      </c>
      <c r="B162" s="21">
        <f t="shared" si="32"/>
        <v>161</v>
      </c>
      <c r="C162" s="15">
        <f t="shared" si="33"/>
        <v>5</v>
      </c>
      <c r="D162" s="15">
        <f t="shared" si="31"/>
        <v>7</v>
      </c>
      <c r="E162" s="48" t="s">
        <v>401</v>
      </c>
      <c r="F162" s="48" t="s">
        <v>412</v>
      </c>
      <c r="G162" s="15" t="s">
        <v>81</v>
      </c>
      <c r="H162" s="15" t="s">
        <v>85</v>
      </c>
      <c r="I162" s="61" t="str">
        <f>M162&amp;"_"&amp;IF(N162&lt;&gt;"R",N162&amp;"_","")&amp;O162&amp;IF(R162&lt;&gt;"", "_", "")&amp;F162&amp;"_"&amp;R162</f>
        <v>I_R_RFF_EXP_TR_06MB</v>
      </c>
      <c r="J162" s="15" cm="1">
        <f t="array" ref="J162">SUMPRODUCT(--(I162=$I$2:$I$625))</f>
        <v>1</v>
      </c>
      <c r="K162" s="14">
        <v>20</v>
      </c>
      <c r="L162" s="15" t="s">
        <v>481</v>
      </c>
      <c r="M162" s="15" t="s">
        <v>10</v>
      </c>
      <c r="N162" s="14" t="s">
        <v>11</v>
      </c>
      <c r="O162" s="15" t="str">
        <f>"R_"&amp;P162&amp;"_EXP"</f>
        <v>R_RFF_EXP</v>
      </c>
      <c r="P162" s="14" t="str">
        <f>VLOOKUP(D162,Nomencalture!$D$4:$H$13,4,0)</f>
        <v>RFF</v>
      </c>
      <c r="Q162" s="14" t="str">
        <f>VLOOKUP(D162,Nomencalture!$D$4:$H$13,5,0)</f>
        <v>Restaurants and Fastfood</v>
      </c>
      <c r="R162" s="16" t="str">
        <f t="shared" si="37"/>
        <v>06MB</v>
      </c>
      <c r="S162" s="16" t="s">
        <v>90</v>
      </c>
      <c r="T162" s="21">
        <v>6</v>
      </c>
      <c r="U162" s="21">
        <v>6</v>
      </c>
      <c r="V162" s="53" t="str">
        <f t="shared" si="29"/>
        <v>ALTER TABLE MDL_ABT_B_PD_TDC_S01 ADD I_R_RFF_EXP_TR_06MB NUMBER;</v>
      </c>
      <c r="W162" s="9" t="str">
        <f>","&amp;H162&amp;"(CASE WHEN TIPO_CNSM_CD='"&amp;P162&amp;"' AND "&amp;X162&amp;" THEN "&amp;G162&amp;" END) AS "&amp;I162</f>
        <v>,AVG(CASE WHEN TIPO_CNSM_CD='RFF' AND B.PERIODOMES=TO_CHAR(ADD_MONTHS(A.REF_DATE,-6),'YYYYMM') THEN R_CNSM_CNSMT END) AS I_R_RFF_EXP_TR_06MB</v>
      </c>
      <c r="X162" s="54" t="str">
        <f t="shared" si="30"/>
        <v>B.PERIODOMES=TO_CHAR(ADD_MONTHS(A.REF_DATE,-6),'YYYYMM')</v>
      </c>
      <c r="Y162" s="54" t="str">
        <f>","&amp;I162&amp;"=B."&amp;I162</f>
        <v>,I_R_RFF_EXP_TR_06MB=B.I_R_RFF_EXP_TR_06MB</v>
      </c>
      <c r="Z162" s="40" t="str">
        <f>",B."&amp;I162</f>
        <v>,B.I_R_RFF_EXP_TR_06MB</v>
      </c>
    </row>
    <row r="163" spans="1:26" x14ac:dyDescent="0.25">
      <c r="A163" s="8" t="s">
        <v>398</v>
      </c>
      <c r="B163" s="21">
        <f t="shared" si="32"/>
        <v>162</v>
      </c>
      <c r="C163" s="15">
        <f t="shared" si="33"/>
        <v>6</v>
      </c>
      <c r="D163" s="15">
        <f t="shared" si="31"/>
        <v>7</v>
      </c>
      <c r="E163" s="48" t="s">
        <v>401</v>
      </c>
      <c r="F163" s="48" t="s">
        <v>412</v>
      </c>
      <c r="G163" s="15" t="s">
        <v>81</v>
      </c>
      <c r="H163" s="15" t="s">
        <v>85</v>
      </c>
      <c r="I163" s="61" t="str">
        <f>M163&amp;"_"&amp;IF(N163&lt;&gt;"R",N163&amp;"_","")&amp;O163&amp;IF(R163&lt;&gt;"", "_", "")&amp;F163&amp;"_"&amp;R163</f>
        <v>I_R_RFF_EXP_TR_09MB</v>
      </c>
      <c r="J163" s="15" cm="1">
        <f t="array" ref="J163">SUMPRODUCT(--(I163=$I$2:$I$625))</f>
        <v>1</v>
      </c>
      <c r="K163" s="14">
        <v>20</v>
      </c>
      <c r="L163" s="15" t="s">
        <v>481</v>
      </c>
      <c r="M163" s="15" t="s">
        <v>10</v>
      </c>
      <c r="N163" s="14" t="s">
        <v>11</v>
      </c>
      <c r="O163" s="15" t="str">
        <f>"R_"&amp;P163&amp;"_EXP"</f>
        <v>R_RFF_EXP</v>
      </c>
      <c r="P163" s="14" t="str">
        <f>VLOOKUP(D163,Nomencalture!$D$4:$H$13,4,0)</f>
        <v>RFF</v>
      </c>
      <c r="Q163" s="14" t="str">
        <f>VLOOKUP(D163,Nomencalture!$D$4:$H$13,5,0)</f>
        <v>Restaurants and Fastfood</v>
      </c>
      <c r="R163" s="16" t="str">
        <f t="shared" si="37"/>
        <v>09MB</v>
      </c>
      <c r="S163" s="16" t="s">
        <v>90</v>
      </c>
      <c r="T163" s="21">
        <v>9</v>
      </c>
      <c r="U163" s="21">
        <v>9</v>
      </c>
      <c r="V163" s="53" t="str">
        <f t="shared" si="29"/>
        <v>ALTER TABLE MDL_ABT_B_PD_TDC_S01 ADD I_R_RFF_EXP_TR_09MB NUMBER;</v>
      </c>
      <c r="W163" s="9" t="str">
        <f>","&amp;H163&amp;"(CASE WHEN TIPO_CNSM_CD='"&amp;P163&amp;"' AND "&amp;X163&amp;" THEN "&amp;G163&amp;" END) AS "&amp;I163</f>
        <v>,AVG(CASE WHEN TIPO_CNSM_CD='RFF' AND B.PERIODOMES=TO_CHAR(ADD_MONTHS(A.REF_DATE,-9),'YYYYMM') THEN R_CNSM_CNSMT END) AS I_R_RFF_EXP_TR_09MB</v>
      </c>
      <c r="X163" s="54" t="str">
        <f t="shared" si="30"/>
        <v>B.PERIODOMES=TO_CHAR(ADD_MONTHS(A.REF_DATE,-9),'YYYYMM')</v>
      </c>
      <c r="Y163" s="54" t="str">
        <f>","&amp;I163&amp;"=B."&amp;I163</f>
        <v>,I_R_RFF_EXP_TR_09MB=B.I_R_RFF_EXP_TR_09MB</v>
      </c>
      <c r="Z163" s="40" t="str">
        <f>",B."&amp;I163</f>
        <v>,B.I_R_RFF_EXP_TR_09MB</v>
      </c>
    </row>
    <row r="164" spans="1:26" x14ac:dyDescent="0.25">
      <c r="A164" s="8" t="s">
        <v>398</v>
      </c>
      <c r="B164" s="21">
        <f t="shared" si="32"/>
        <v>163</v>
      </c>
      <c r="C164" s="15">
        <f t="shared" si="33"/>
        <v>7</v>
      </c>
      <c r="D164" s="15">
        <f t="shared" si="31"/>
        <v>7</v>
      </c>
      <c r="E164" s="48" t="s">
        <v>401</v>
      </c>
      <c r="F164" s="48" t="s">
        <v>412</v>
      </c>
      <c r="G164" s="15" t="s">
        <v>81</v>
      </c>
      <c r="H164" s="15" t="s">
        <v>85</v>
      </c>
      <c r="I164" s="61" t="str">
        <f>M164&amp;"_"&amp;IF(N164&lt;&gt;"R",N164&amp;"_","")&amp;O164&amp;IF(R164&lt;&gt;"", "_", "")&amp;F164&amp;"_"&amp;R164</f>
        <v>I_R_RFF_EXP_TR_12MB</v>
      </c>
      <c r="J164" s="15" cm="1">
        <f t="array" ref="J164">SUMPRODUCT(--(I164=$I$2:$I$625))</f>
        <v>1</v>
      </c>
      <c r="K164" s="14">
        <v>20</v>
      </c>
      <c r="L164" s="15" t="s">
        <v>481</v>
      </c>
      <c r="M164" s="15" t="s">
        <v>10</v>
      </c>
      <c r="N164" s="14" t="s">
        <v>11</v>
      </c>
      <c r="O164" s="15" t="str">
        <f>"R_"&amp;P164&amp;"_EXP"</f>
        <v>R_RFF_EXP</v>
      </c>
      <c r="P164" s="14" t="str">
        <f>VLOOKUP(D164,Nomencalture!$D$4:$H$13,4,0)</f>
        <v>RFF</v>
      </c>
      <c r="Q164" s="14" t="str">
        <f>VLOOKUP(D164,Nomencalture!$D$4:$H$13,5,0)</f>
        <v>Restaurants and Fastfood</v>
      </c>
      <c r="R164" s="16" t="str">
        <f t="shared" si="37"/>
        <v>12MB</v>
      </c>
      <c r="S164" s="16" t="s">
        <v>90</v>
      </c>
      <c r="T164" s="21">
        <v>12</v>
      </c>
      <c r="U164" s="21">
        <v>12</v>
      </c>
      <c r="V164" s="53" t="str">
        <f t="shared" si="29"/>
        <v>ALTER TABLE MDL_ABT_B_PD_TDC_S01 ADD I_R_RFF_EXP_TR_12MB NUMBER;</v>
      </c>
      <c r="W164" s="9" t="str">
        <f>","&amp;H164&amp;"(CASE WHEN TIPO_CNSM_CD='"&amp;P164&amp;"' AND "&amp;X164&amp;" THEN "&amp;G164&amp;" END) AS "&amp;I164</f>
        <v>,AVG(CASE WHEN TIPO_CNSM_CD='RFF' AND B.PERIODOMES=TO_CHAR(ADD_MONTHS(A.REF_DATE,-12),'YYYYMM') THEN R_CNSM_CNSMT END) AS I_R_RFF_EXP_TR_12MB</v>
      </c>
      <c r="X164" s="54" t="str">
        <f t="shared" si="30"/>
        <v>B.PERIODOMES=TO_CHAR(ADD_MONTHS(A.REF_DATE,-12),'YYYYMM')</v>
      </c>
      <c r="Y164" s="54" t="str">
        <f>","&amp;I164&amp;"=B."&amp;I164</f>
        <v>,I_R_RFF_EXP_TR_12MB=B.I_R_RFF_EXP_TR_12MB</v>
      </c>
      <c r="Z164" s="40" t="str">
        <f>",B."&amp;I164</f>
        <v>,B.I_R_RFF_EXP_TR_12MB</v>
      </c>
    </row>
    <row r="165" spans="1:26" x14ac:dyDescent="0.25">
      <c r="A165" s="8" t="s">
        <v>398</v>
      </c>
      <c r="B165" s="21">
        <f t="shared" si="32"/>
        <v>164</v>
      </c>
      <c r="C165" s="15">
        <f t="shared" si="33"/>
        <v>8</v>
      </c>
      <c r="D165" s="15">
        <f t="shared" si="31"/>
        <v>7</v>
      </c>
      <c r="E165" s="48" t="s">
        <v>401</v>
      </c>
      <c r="F165" s="48" t="s">
        <v>412</v>
      </c>
      <c r="G165" s="15" t="s">
        <v>82</v>
      </c>
      <c r="H165" s="15" t="s">
        <v>85</v>
      </c>
      <c r="I165" s="61" t="str">
        <f>M165&amp;"_"&amp;IF(N165&lt;&gt;"R",N165&amp;"_","")&amp;O165&amp;IF(R165&lt;&gt;"", "_", "")&amp;F165&amp;"_"&amp;R165</f>
        <v>I_MV_R_RFF_EXP_TR_L00M</v>
      </c>
      <c r="J165" s="15" cm="1">
        <f t="array" ref="J165">SUMPRODUCT(--(I165=$I$2:$I$625))</f>
        <v>1</v>
      </c>
      <c r="K165" s="14">
        <v>20</v>
      </c>
      <c r="L165" s="15" t="s">
        <v>481</v>
      </c>
      <c r="M165" s="15" t="s">
        <v>10</v>
      </c>
      <c r="N165" s="14" t="s">
        <v>520</v>
      </c>
      <c r="O165" s="15" t="str">
        <f>"R_"&amp;P165&amp;"_EXP"</f>
        <v>R_RFF_EXP</v>
      </c>
      <c r="P165" s="14" t="str">
        <f>VLOOKUP(D165,Nomencalture!$D$4:$H$13,4,0)</f>
        <v>RFF</v>
      </c>
      <c r="Q165" s="14" t="str">
        <f>VLOOKUP(D165,Nomencalture!$D$4:$H$13,5,0)</f>
        <v>Restaurants and Fastfood</v>
      </c>
      <c r="R165" s="16" t="str">
        <f>IF(AND(S165="P",N165="R"),TEXT(T165,"00")&amp;"MB",IF(OR(T165&gt;1,N165="VM"),"L"&amp;TEXT(T165,"00")&amp;"_"&amp;TEXT(U165,"00"),"L"&amp;TEXT(U165,"00")&amp;"M"))</f>
        <v>L00M</v>
      </c>
      <c r="S165" s="16" t="s">
        <v>90</v>
      </c>
      <c r="T165" s="20">
        <v>1</v>
      </c>
      <c r="U165" s="21">
        <v>0</v>
      </c>
      <c r="V165" s="53" t="str">
        <f t="shared" si="29"/>
        <v>ALTER TABLE MDL_ABT_B_PD_TDC_S01 ADD I_MV_R_RFF_EXP_TR_L00M NUMBER;</v>
      </c>
      <c r="W165" s="9" t="str">
        <f>","&amp;H165&amp;"(CASE WHEN TIPO_CNSM_CD='"&amp;P165&amp;"' AND "&amp;X165&amp;" THEN "&amp;G165&amp;" END) AS "&amp;I165</f>
        <v>,AVG(CASE WHEN TIPO_CNSM_CD='RFF' AND B.PERIODOMES=TO_CHAR(ADD_MONTHS(A.REF_DATE,-0),'YYYYMM') THEN VM_R_CNSM_CNSMT END) AS I_MV_R_RFF_EXP_TR_L00M</v>
      </c>
      <c r="X165" s="54" t="str">
        <f t="shared" si="30"/>
        <v>B.PERIODOMES=TO_CHAR(ADD_MONTHS(A.REF_DATE,-0),'YYYYMM')</v>
      </c>
      <c r="Y165" s="54" t="str">
        <f>","&amp;I165&amp;"=B."&amp;I165</f>
        <v>,I_MV_R_RFF_EXP_TR_L00M=B.I_MV_R_RFF_EXP_TR_L00M</v>
      </c>
      <c r="Z165" s="40" t="str">
        <f>",B."&amp;I165</f>
        <v>,B.I_MV_R_RFF_EXP_TR_L00M</v>
      </c>
    </row>
    <row r="166" spans="1:26" x14ac:dyDescent="0.25">
      <c r="A166" s="8" t="s">
        <v>398</v>
      </c>
      <c r="B166" s="21">
        <f t="shared" si="32"/>
        <v>165</v>
      </c>
      <c r="C166" s="15">
        <f t="shared" si="33"/>
        <v>9</v>
      </c>
      <c r="D166" s="15">
        <f t="shared" si="31"/>
        <v>7</v>
      </c>
      <c r="E166" s="48" t="s">
        <v>401</v>
      </c>
      <c r="F166" s="48" t="s">
        <v>412</v>
      </c>
      <c r="G166" s="15" t="s">
        <v>82</v>
      </c>
      <c r="H166" s="15" t="s">
        <v>85</v>
      </c>
      <c r="I166" s="61" t="str">
        <f>M166&amp;"_"&amp;IF(N166&lt;&gt;"R",N166&amp;"_","")&amp;O166&amp;IF(R166&lt;&gt;"", "_", "")&amp;F166&amp;"_"&amp;R166</f>
        <v>I_MV_R_RFF_EXP_TR_L02_01</v>
      </c>
      <c r="J166" s="15" cm="1">
        <f t="array" ref="J166">SUMPRODUCT(--(I166=$I$2:$I$625))</f>
        <v>1</v>
      </c>
      <c r="K166" s="14">
        <v>24</v>
      </c>
      <c r="L166" s="15" t="s">
        <v>481</v>
      </c>
      <c r="M166" s="15" t="s">
        <v>10</v>
      </c>
      <c r="N166" s="14" t="s">
        <v>520</v>
      </c>
      <c r="O166" s="15" t="str">
        <f>"R_"&amp;P166&amp;"_EXP"</f>
        <v>R_RFF_EXP</v>
      </c>
      <c r="P166" s="14" t="str">
        <f>VLOOKUP(D166,Nomencalture!$D$4:$H$13,4,0)</f>
        <v>RFF</v>
      </c>
      <c r="Q166" s="14" t="str">
        <f>VLOOKUP(D166,Nomencalture!$D$4:$H$13,5,0)</f>
        <v>Restaurants and Fastfood</v>
      </c>
      <c r="R166" s="16" t="str">
        <f>IF(AND(S166="P",N166="R"),TEXT(T166,"00")&amp;"MB",IF(OR(T166&gt;1,N166="VM"),"L"&amp;TEXT(T166,"00")&amp;"_"&amp;TEXT(U166,"00"),"L"&amp;TEXT(U166,"00")&amp;"M"))</f>
        <v>L02_01</v>
      </c>
      <c r="S166" s="16" t="s">
        <v>90</v>
      </c>
      <c r="T166" s="16">
        <v>2</v>
      </c>
      <c r="U166" s="22">
        <v>1</v>
      </c>
      <c r="V166" s="53" t="str">
        <f t="shared" si="29"/>
        <v>ALTER TABLE MDL_ABT_B_PD_TDC_S01 ADD I_MV_R_RFF_EXP_TR_L02_01 NUMBER;</v>
      </c>
      <c r="W166" s="9" t="str">
        <f>","&amp;H166&amp;"(CASE WHEN TIPO_CNSM_CD='"&amp;P166&amp;"' AND "&amp;X166&amp;" THEN "&amp;G166&amp;" END) AS "&amp;I166</f>
        <v>,AVG(CASE WHEN TIPO_CNSM_CD='RFF' AND B.PERIODOMES=TO_CHAR(ADD_MONTHS(A.REF_DATE,-1),'YYYYMM') THEN VM_R_CNSM_CNSMT END) AS I_MV_R_RFF_EXP_TR_L02_01</v>
      </c>
      <c r="X166" s="54" t="str">
        <f t="shared" si="30"/>
        <v>B.PERIODOMES=TO_CHAR(ADD_MONTHS(A.REF_DATE,-1),'YYYYMM')</v>
      </c>
      <c r="Y166" s="54" t="str">
        <f>","&amp;I166&amp;"=B."&amp;I166</f>
        <v>,I_MV_R_RFF_EXP_TR_L02_01=B.I_MV_R_RFF_EXP_TR_L02_01</v>
      </c>
      <c r="Z166" s="40" t="str">
        <f>",B."&amp;I166</f>
        <v>,B.I_MV_R_RFF_EXP_TR_L02_01</v>
      </c>
    </row>
    <row r="167" spans="1:26" x14ac:dyDescent="0.25">
      <c r="A167" s="8" t="s">
        <v>398</v>
      </c>
      <c r="B167" s="21">
        <f t="shared" si="32"/>
        <v>166</v>
      </c>
      <c r="C167" s="15">
        <f t="shared" si="33"/>
        <v>10</v>
      </c>
      <c r="D167" s="15">
        <f t="shared" si="31"/>
        <v>7</v>
      </c>
      <c r="E167" s="48" t="s">
        <v>401</v>
      </c>
      <c r="F167" s="48" t="s">
        <v>412</v>
      </c>
      <c r="G167" s="15" t="s">
        <v>82</v>
      </c>
      <c r="H167" s="15" t="s">
        <v>85</v>
      </c>
      <c r="I167" s="61" t="str">
        <f>M167&amp;"_"&amp;IF(N167&lt;&gt;"R",N167&amp;"_","")&amp;O167&amp;IF(R167&lt;&gt;"", "_", "")&amp;F167&amp;"_"&amp;R167</f>
        <v>I_MV_R_RFF_EXP_TR_L03_02</v>
      </c>
      <c r="J167" s="15" cm="1">
        <f t="array" ref="J167">SUMPRODUCT(--(I167=$I$2:$I$625))</f>
        <v>1</v>
      </c>
      <c r="K167" s="14">
        <v>24</v>
      </c>
      <c r="L167" s="15" t="s">
        <v>481</v>
      </c>
      <c r="M167" s="15" t="s">
        <v>10</v>
      </c>
      <c r="N167" s="14" t="s">
        <v>520</v>
      </c>
      <c r="O167" s="15" t="str">
        <f>"R_"&amp;P167&amp;"_EXP"</f>
        <v>R_RFF_EXP</v>
      </c>
      <c r="P167" s="14" t="str">
        <f>VLOOKUP(D167,Nomencalture!$D$4:$H$13,4,0)</f>
        <v>RFF</v>
      </c>
      <c r="Q167" s="14" t="str">
        <f>VLOOKUP(D167,Nomencalture!$D$4:$H$13,5,0)</f>
        <v>Restaurants and Fastfood</v>
      </c>
      <c r="R167" s="16" t="str">
        <f t="shared" ref="R167:R171" si="38">IF(AND(S167="P",N167="R"),TEXT(T167,"00")&amp;"MB",IF(OR(T167&gt;1,N167="VM"),"L"&amp;TEXT(T167,"00")&amp;"_"&amp;TEXT(U167,"00"),"L"&amp;TEXT(U167,"00")&amp;"M"))</f>
        <v>L03_02</v>
      </c>
      <c r="S167" s="16" t="s">
        <v>90</v>
      </c>
      <c r="T167" s="16">
        <v>3</v>
      </c>
      <c r="U167" s="22">
        <v>2</v>
      </c>
      <c r="V167" s="53" t="str">
        <f t="shared" si="29"/>
        <v>ALTER TABLE MDL_ABT_B_PD_TDC_S01 ADD I_MV_R_RFF_EXP_TR_L03_02 NUMBER;</v>
      </c>
      <c r="W167" s="9" t="str">
        <f>","&amp;H167&amp;"(CASE WHEN TIPO_CNSM_CD='"&amp;P167&amp;"' AND "&amp;X167&amp;" THEN "&amp;G167&amp;" END) AS "&amp;I167</f>
        <v>,AVG(CASE WHEN TIPO_CNSM_CD='RFF' AND B.PERIODOMES=TO_CHAR(ADD_MONTHS(A.REF_DATE,-2),'YYYYMM') THEN VM_R_CNSM_CNSMT END) AS I_MV_R_RFF_EXP_TR_L03_02</v>
      </c>
      <c r="X167" s="54" t="str">
        <f t="shared" si="30"/>
        <v>B.PERIODOMES=TO_CHAR(ADD_MONTHS(A.REF_DATE,-2),'YYYYMM')</v>
      </c>
      <c r="Y167" s="54" t="str">
        <f>","&amp;I167&amp;"=B."&amp;I167</f>
        <v>,I_MV_R_RFF_EXP_TR_L03_02=B.I_MV_R_RFF_EXP_TR_L03_02</v>
      </c>
      <c r="Z167" s="40" t="str">
        <f>",B."&amp;I167</f>
        <v>,B.I_MV_R_RFF_EXP_TR_L03_02</v>
      </c>
    </row>
    <row r="168" spans="1:26" x14ac:dyDescent="0.25">
      <c r="A168" s="8" t="s">
        <v>398</v>
      </c>
      <c r="B168" s="21">
        <f t="shared" si="32"/>
        <v>167</v>
      </c>
      <c r="C168" s="15">
        <f t="shared" si="33"/>
        <v>11</v>
      </c>
      <c r="D168" s="15">
        <f t="shared" si="31"/>
        <v>7</v>
      </c>
      <c r="E168" s="48" t="s">
        <v>401</v>
      </c>
      <c r="F168" s="48" t="s">
        <v>412</v>
      </c>
      <c r="G168" s="15" t="s">
        <v>92</v>
      </c>
      <c r="H168" s="15" t="s">
        <v>85</v>
      </c>
      <c r="I168" s="61" t="str">
        <f>M168&amp;"_"&amp;IF(N168&lt;&gt;"R",N168&amp;"_","")&amp;O168&amp;IF(R168&lt;&gt;"", "_", "")&amp;F168&amp;"_"&amp;R168</f>
        <v>I_QV_R_RFF_EXP_TR_L06_03</v>
      </c>
      <c r="J168" s="15" cm="1">
        <f t="array" ref="J168">SUMPRODUCT(--(I168=$I$2:$I$625))</f>
        <v>1</v>
      </c>
      <c r="K168" s="14">
        <v>24</v>
      </c>
      <c r="L168" s="15" t="s">
        <v>481</v>
      </c>
      <c r="M168" s="15" t="s">
        <v>10</v>
      </c>
      <c r="N168" s="14" t="s">
        <v>521</v>
      </c>
      <c r="O168" s="15" t="str">
        <f>"R_"&amp;P168&amp;"_EXP"</f>
        <v>R_RFF_EXP</v>
      </c>
      <c r="P168" s="14" t="str">
        <f>VLOOKUP(D168,Nomencalture!$D$4:$H$13,4,0)</f>
        <v>RFF</v>
      </c>
      <c r="Q168" s="14" t="str">
        <f>VLOOKUP(D168,Nomencalture!$D$4:$H$13,5,0)</f>
        <v>Restaurants and Fastfood</v>
      </c>
      <c r="R168" s="16" t="str">
        <f t="shared" si="38"/>
        <v>L06_03</v>
      </c>
      <c r="S168" s="16" t="s">
        <v>90</v>
      </c>
      <c r="T168" s="16">
        <v>6</v>
      </c>
      <c r="U168" s="22">
        <v>3</v>
      </c>
      <c r="V168" s="53" t="str">
        <f t="shared" si="29"/>
        <v>ALTER TABLE MDL_ABT_B_PD_TDC_S01 ADD I_QV_R_RFF_EXP_TR_L06_03 NUMBER;</v>
      </c>
      <c r="W168" s="9" t="str">
        <f>","&amp;H168&amp;"(CASE WHEN TIPO_CNSM_CD='"&amp;P168&amp;"' AND "&amp;X168&amp;" THEN "&amp;G168&amp;" END) AS "&amp;I168</f>
        <v>,AVG(CASE WHEN TIPO_CNSM_CD='RFF' AND B.PERIODOMES=TO_CHAR(ADD_MONTHS(A.REF_DATE,-3),'YYYYMM') THEN VT_R_CNSM_CNSMT END) AS I_QV_R_RFF_EXP_TR_L06_03</v>
      </c>
      <c r="X168" s="54" t="str">
        <f t="shared" si="30"/>
        <v>B.PERIODOMES=TO_CHAR(ADD_MONTHS(A.REF_DATE,-3),'YYYYMM')</v>
      </c>
      <c r="Y168" s="54" t="str">
        <f>","&amp;I168&amp;"=B."&amp;I168</f>
        <v>,I_QV_R_RFF_EXP_TR_L06_03=B.I_QV_R_RFF_EXP_TR_L06_03</v>
      </c>
      <c r="Z168" s="40" t="str">
        <f>",B."&amp;I168</f>
        <v>,B.I_QV_R_RFF_EXP_TR_L06_03</v>
      </c>
    </row>
    <row r="169" spans="1:26" x14ac:dyDescent="0.25">
      <c r="A169" s="8" t="s">
        <v>398</v>
      </c>
      <c r="B169" s="21">
        <f t="shared" si="32"/>
        <v>168</v>
      </c>
      <c r="C169" s="15">
        <f t="shared" si="33"/>
        <v>12</v>
      </c>
      <c r="D169" s="15">
        <f t="shared" si="31"/>
        <v>7</v>
      </c>
      <c r="E169" s="48" t="s">
        <v>401</v>
      </c>
      <c r="F169" s="48" t="s">
        <v>412</v>
      </c>
      <c r="G169" s="15" t="s">
        <v>92</v>
      </c>
      <c r="H169" s="15" t="s">
        <v>85</v>
      </c>
      <c r="I169" s="61" t="str">
        <f>M169&amp;"_"&amp;IF(N169&lt;&gt;"R",N169&amp;"_","")&amp;O169&amp;IF(R169&lt;&gt;"", "_", "")&amp;F169&amp;"_"&amp;R169</f>
        <v>I_QV_R_RFF_EXP_TR_L09_06</v>
      </c>
      <c r="J169" s="15" cm="1">
        <f t="array" ref="J169">SUMPRODUCT(--(I169=$I$2:$I$625))</f>
        <v>1</v>
      </c>
      <c r="K169" s="14">
        <v>24</v>
      </c>
      <c r="L169" s="15" t="s">
        <v>481</v>
      </c>
      <c r="M169" s="15" t="s">
        <v>10</v>
      </c>
      <c r="N169" s="14" t="s">
        <v>521</v>
      </c>
      <c r="O169" s="15" t="str">
        <f>"R_"&amp;P169&amp;"_EXP"</f>
        <v>R_RFF_EXP</v>
      </c>
      <c r="P169" s="14" t="str">
        <f>VLOOKUP(D169,Nomencalture!$D$4:$H$13,4,0)</f>
        <v>RFF</v>
      </c>
      <c r="Q169" s="14" t="str">
        <f>VLOOKUP(D169,Nomencalture!$D$4:$H$13,5,0)</f>
        <v>Restaurants and Fastfood</v>
      </c>
      <c r="R169" s="16" t="str">
        <f t="shared" si="38"/>
        <v>L09_06</v>
      </c>
      <c r="S169" s="16" t="s">
        <v>90</v>
      </c>
      <c r="T169" s="16">
        <v>9</v>
      </c>
      <c r="U169" s="22">
        <v>6</v>
      </c>
      <c r="V169" s="53" t="str">
        <f t="shared" si="29"/>
        <v>ALTER TABLE MDL_ABT_B_PD_TDC_S01 ADD I_QV_R_RFF_EXP_TR_L09_06 NUMBER;</v>
      </c>
      <c r="W169" s="9" t="str">
        <f>","&amp;H169&amp;"(CASE WHEN TIPO_CNSM_CD='"&amp;P169&amp;"' AND "&amp;X169&amp;" THEN "&amp;G169&amp;" END) AS "&amp;I169</f>
        <v>,AVG(CASE WHEN TIPO_CNSM_CD='RFF' AND B.PERIODOMES=TO_CHAR(ADD_MONTHS(A.REF_DATE,-6),'YYYYMM') THEN VT_R_CNSM_CNSMT END) AS I_QV_R_RFF_EXP_TR_L09_06</v>
      </c>
      <c r="X169" s="54" t="str">
        <f t="shared" si="30"/>
        <v>B.PERIODOMES=TO_CHAR(ADD_MONTHS(A.REF_DATE,-6),'YYYYMM')</v>
      </c>
      <c r="Y169" s="54" t="str">
        <f>","&amp;I169&amp;"=B."&amp;I169</f>
        <v>,I_QV_R_RFF_EXP_TR_L09_06=B.I_QV_R_RFF_EXP_TR_L09_06</v>
      </c>
      <c r="Z169" s="40" t="str">
        <f>",B."&amp;I169</f>
        <v>,B.I_QV_R_RFF_EXP_TR_L09_06</v>
      </c>
    </row>
    <row r="170" spans="1:26" x14ac:dyDescent="0.25">
      <c r="A170" s="8" t="s">
        <v>398</v>
      </c>
      <c r="B170" s="21">
        <f t="shared" si="32"/>
        <v>169</v>
      </c>
      <c r="C170" s="15">
        <f t="shared" si="33"/>
        <v>13</v>
      </c>
      <c r="D170" s="15">
        <f t="shared" si="31"/>
        <v>7</v>
      </c>
      <c r="E170" s="48" t="s">
        <v>401</v>
      </c>
      <c r="F170" s="48" t="s">
        <v>412</v>
      </c>
      <c r="G170" s="15" t="s">
        <v>92</v>
      </c>
      <c r="H170" s="15" t="s">
        <v>85</v>
      </c>
      <c r="I170" s="61" t="str">
        <f>M170&amp;"_"&amp;IF(N170&lt;&gt;"R",N170&amp;"_","")&amp;O170&amp;IF(R170&lt;&gt;"", "_", "")&amp;F170&amp;"_"&amp;R170</f>
        <v>I_QV_R_RFF_EXP_TR_L12_09</v>
      </c>
      <c r="J170" s="15" cm="1">
        <f t="array" ref="J170">SUMPRODUCT(--(I170=$I$2:$I$625))</f>
        <v>1</v>
      </c>
      <c r="K170" s="14">
        <v>24</v>
      </c>
      <c r="L170" s="15" t="s">
        <v>481</v>
      </c>
      <c r="M170" s="15" t="s">
        <v>10</v>
      </c>
      <c r="N170" s="14" t="s">
        <v>521</v>
      </c>
      <c r="O170" s="15" t="str">
        <f>"R_"&amp;P170&amp;"_EXP"</f>
        <v>R_RFF_EXP</v>
      </c>
      <c r="P170" s="14" t="str">
        <f>VLOOKUP(D170,Nomencalture!$D$4:$H$13,4,0)</f>
        <v>RFF</v>
      </c>
      <c r="Q170" s="14" t="str">
        <f>VLOOKUP(D170,Nomencalture!$D$4:$H$13,5,0)</f>
        <v>Restaurants and Fastfood</v>
      </c>
      <c r="R170" s="16" t="str">
        <f t="shared" si="38"/>
        <v>L12_09</v>
      </c>
      <c r="S170" s="16" t="s">
        <v>90</v>
      </c>
      <c r="T170" s="16">
        <v>12</v>
      </c>
      <c r="U170" s="22">
        <v>9</v>
      </c>
      <c r="V170" s="53" t="str">
        <f t="shared" si="29"/>
        <v>ALTER TABLE MDL_ABT_B_PD_TDC_S01 ADD I_QV_R_RFF_EXP_TR_L12_09 NUMBER;</v>
      </c>
      <c r="W170" s="9" t="str">
        <f>","&amp;H170&amp;"(CASE WHEN TIPO_CNSM_CD='"&amp;P170&amp;"' AND "&amp;X170&amp;" THEN "&amp;G170&amp;" END) AS "&amp;I170</f>
        <v>,AVG(CASE WHEN TIPO_CNSM_CD='RFF' AND B.PERIODOMES=TO_CHAR(ADD_MONTHS(A.REF_DATE,-9),'YYYYMM') THEN VT_R_CNSM_CNSMT END) AS I_QV_R_RFF_EXP_TR_L12_09</v>
      </c>
      <c r="X170" s="54" t="str">
        <f t="shared" si="30"/>
        <v>B.PERIODOMES=TO_CHAR(ADD_MONTHS(A.REF_DATE,-9),'YYYYMM')</v>
      </c>
      <c r="Y170" s="54" t="str">
        <f>","&amp;I170&amp;"=B."&amp;I170</f>
        <v>,I_QV_R_RFF_EXP_TR_L12_09=B.I_QV_R_RFF_EXP_TR_L12_09</v>
      </c>
      <c r="Z170" s="40" t="str">
        <f>",B."&amp;I170</f>
        <v>,B.I_QV_R_RFF_EXP_TR_L12_09</v>
      </c>
    </row>
    <row r="171" spans="1:26" x14ac:dyDescent="0.25">
      <c r="A171" s="8" t="s">
        <v>398</v>
      </c>
      <c r="B171" s="21">
        <f t="shared" si="32"/>
        <v>170</v>
      </c>
      <c r="C171" s="15">
        <f t="shared" si="33"/>
        <v>14</v>
      </c>
      <c r="D171" s="15">
        <f t="shared" si="31"/>
        <v>7</v>
      </c>
      <c r="E171" s="48" t="s">
        <v>401</v>
      </c>
      <c r="F171" s="48" t="s">
        <v>412</v>
      </c>
      <c r="G171" s="15" t="s">
        <v>93</v>
      </c>
      <c r="H171" s="15" t="s">
        <v>85</v>
      </c>
      <c r="I171" s="61" t="str">
        <f>M171&amp;"_"&amp;IF(N171&lt;&gt;"R",N171&amp;"_","")&amp;O171&amp;IF(R171&lt;&gt;"", "_", "")&amp;F171&amp;"_"&amp;R171</f>
        <v>I_SV_R_RFF_EXP_TR_L12_06</v>
      </c>
      <c r="J171" s="15" cm="1">
        <f t="array" ref="J171">SUMPRODUCT(--(I171=$I$2:$I$625))</f>
        <v>1</v>
      </c>
      <c r="K171" s="14">
        <v>24</v>
      </c>
      <c r="L171" s="15" t="s">
        <v>481</v>
      </c>
      <c r="M171" s="15" t="s">
        <v>10</v>
      </c>
      <c r="N171" s="14" t="s">
        <v>523</v>
      </c>
      <c r="O171" s="15" t="str">
        <f>"R_"&amp;P171&amp;"_EXP"</f>
        <v>R_RFF_EXP</v>
      </c>
      <c r="P171" s="14" t="str">
        <f>VLOOKUP(D171,Nomencalture!$D$4:$H$13,4,0)</f>
        <v>RFF</v>
      </c>
      <c r="Q171" s="14" t="str">
        <f>VLOOKUP(D171,Nomencalture!$D$4:$H$13,5,0)</f>
        <v>Restaurants and Fastfood</v>
      </c>
      <c r="R171" s="16" t="str">
        <f t="shared" si="38"/>
        <v>L12_06</v>
      </c>
      <c r="S171" s="16" t="s">
        <v>90</v>
      </c>
      <c r="T171" s="16">
        <v>12</v>
      </c>
      <c r="U171" s="22">
        <v>6</v>
      </c>
      <c r="V171" s="53" t="str">
        <f t="shared" si="29"/>
        <v>ALTER TABLE MDL_ABT_B_PD_TDC_S01 ADD I_SV_R_RFF_EXP_TR_L12_06 NUMBER;</v>
      </c>
      <c r="W171" s="9" t="str">
        <f>","&amp;H171&amp;"(CASE WHEN TIPO_CNSM_CD='"&amp;P171&amp;"' AND "&amp;X171&amp;" THEN "&amp;G171&amp;" END) AS "&amp;I171</f>
        <v>,AVG(CASE WHEN TIPO_CNSM_CD='RFF' AND B.PERIODOMES=TO_CHAR(ADD_MONTHS(A.REF_DATE,-6),'YYYYMM') THEN VS_R_CNSM_CNSMT END) AS I_SV_R_RFF_EXP_TR_L12_06</v>
      </c>
      <c r="X171" s="54" t="str">
        <f t="shared" si="30"/>
        <v>B.PERIODOMES=TO_CHAR(ADD_MONTHS(A.REF_DATE,-6),'YYYYMM')</v>
      </c>
      <c r="Y171" s="54" t="str">
        <f>","&amp;I171&amp;"=B."&amp;I171</f>
        <v>,I_SV_R_RFF_EXP_TR_L12_06=B.I_SV_R_RFF_EXP_TR_L12_06</v>
      </c>
      <c r="Z171" s="40" t="str">
        <f>",B."&amp;I171</f>
        <v>,B.I_SV_R_RFF_EXP_TR_L12_06</v>
      </c>
    </row>
    <row r="172" spans="1:26" x14ac:dyDescent="0.25">
      <c r="A172" s="8" t="s">
        <v>398</v>
      </c>
      <c r="B172" s="21">
        <f t="shared" si="32"/>
        <v>171</v>
      </c>
      <c r="C172" s="15">
        <f t="shared" si="33"/>
        <v>15</v>
      </c>
      <c r="D172" s="15">
        <f t="shared" si="31"/>
        <v>7</v>
      </c>
      <c r="E172" s="48" t="s">
        <v>401</v>
      </c>
      <c r="F172" s="48" t="s">
        <v>412</v>
      </c>
      <c r="G172" s="15" t="s">
        <v>81</v>
      </c>
      <c r="H172" s="15" t="s">
        <v>85</v>
      </c>
      <c r="I172" s="61" t="str">
        <f>M172&amp;"_"&amp;IF(N172&lt;&gt;"R",N172&amp;"_","")&amp;O172&amp;IF(R172&lt;&gt;"", "_", "")&amp;F172&amp;"_"&amp;R172</f>
        <v>I_AV_R_RFF_EXP_TR_L03M</v>
      </c>
      <c r="J172" s="15" cm="1">
        <f t="array" ref="J172">SUMPRODUCT(--(I172=$I$2:$I$625))</f>
        <v>1</v>
      </c>
      <c r="K172" s="14">
        <v>23</v>
      </c>
      <c r="L172" s="15" t="s">
        <v>481</v>
      </c>
      <c r="M172" s="15" t="s">
        <v>10</v>
      </c>
      <c r="N172" s="14" t="s">
        <v>15</v>
      </c>
      <c r="O172" s="15" t="str">
        <f>"R_"&amp;P172&amp;"_EXP"</f>
        <v>R_RFF_EXP</v>
      </c>
      <c r="P172" s="14" t="str">
        <f>VLOOKUP(D172,Nomencalture!$D$4:$H$13,4,0)</f>
        <v>RFF</v>
      </c>
      <c r="Q172" s="14" t="str">
        <f>VLOOKUP(D172,Nomencalture!$D$4:$H$13,5,0)</f>
        <v>Restaurants and Fastfood</v>
      </c>
      <c r="R172" s="16" t="str">
        <f>IF(AND(S172="P",N172="R"),TEXT(T172,"00")&amp;"MB",IF(OR(T172&gt;1,N172="VM"),"L"&amp;TEXT(T172,"00")&amp;"_"&amp;TEXT(U172,"00"),"L"&amp;TEXT(U172,"00")&amp;"M"))</f>
        <v>L03M</v>
      </c>
      <c r="S172" s="16" t="s">
        <v>54</v>
      </c>
      <c r="T172" s="20">
        <v>1</v>
      </c>
      <c r="U172" s="21">
        <v>3</v>
      </c>
      <c r="V172" s="53" t="str">
        <f t="shared" si="29"/>
        <v>ALTER TABLE MDL_ABT_B_PD_TDC_S01 ADD I_AV_R_RFF_EXP_TR_L03M NUMBER;</v>
      </c>
      <c r="W172" s="9" t="str">
        <f>","&amp;H172&amp;"(CASE WHEN TIPO_CNSM_CD='"&amp;P172&amp;"' AND "&amp;X172&amp;" THEN "&amp;G172&amp;" END) AS "&amp;I172</f>
        <v>,AVG(CASE WHEN TIPO_CNSM_CD='RFF' AND B.PERIODOMES BETWEEN TO_CHAR(ADD_MONTHS(A.REF_DATE,-3),'YYYYMM') AND TO_CHAR(ADD_MONTHS(A.REF_DATE,-1),'YYYYMM') THEN R_CNSM_CNSMT END) AS I_AV_R_RFF_EXP_TR_L03M</v>
      </c>
      <c r="X172" s="54" t="str">
        <f t="shared" si="30"/>
        <v>B.PERIODOMES BETWEEN TO_CHAR(ADD_MONTHS(A.REF_DATE,-3),'YYYYMM') AND TO_CHAR(ADD_MONTHS(A.REF_DATE,-1),'YYYYMM')</v>
      </c>
      <c r="Y172" s="54" t="str">
        <f>","&amp;I172&amp;"=B."&amp;I172</f>
        <v>,I_AV_R_RFF_EXP_TR_L03M=B.I_AV_R_RFF_EXP_TR_L03M</v>
      </c>
      <c r="Z172" s="40" t="str">
        <f>",B."&amp;I172</f>
        <v>,B.I_AV_R_RFF_EXP_TR_L03M</v>
      </c>
    </row>
    <row r="173" spans="1:26" x14ac:dyDescent="0.25">
      <c r="A173" s="8" t="s">
        <v>398</v>
      </c>
      <c r="B173" s="21">
        <f t="shared" si="32"/>
        <v>172</v>
      </c>
      <c r="C173" s="15">
        <f t="shared" si="33"/>
        <v>16</v>
      </c>
      <c r="D173" s="15">
        <f t="shared" si="31"/>
        <v>7</v>
      </c>
      <c r="E173" s="48" t="s">
        <v>401</v>
      </c>
      <c r="F173" s="48" t="s">
        <v>412</v>
      </c>
      <c r="G173" s="15" t="s">
        <v>81</v>
      </c>
      <c r="H173" s="15" t="s">
        <v>85</v>
      </c>
      <c r="I173" s="61" t="str">
        <f>M173&amp;"_"&amp;IF(N173&lt;&gt;"R",N173&amp;"_","")&amp;O173&amp;IF(R173&lt;&gt;"", "_", "")&amp;F173&amp;"_"&amp;R173</f>
        <v>I_AV_R_RFF_EXP_TR_L06M</v>
      </c>
      <c r="J173" s="15" cm="1">
        <f t="array" ref="J173">SUMPRODUCT(--(I173=$I$2:$I$625))</f>
        <v>1</v>
      </c>
      <c r="K173" s="14">
        <v>23</v>
      </c>
      <c r="L173" s="15" t="s">
        <v>481</v>
      </c>
      <c r="M173" s="15" t="s">
        <v>10</v>
      </c>
      <c r="N173" s="14" t="s">
        <v>15</v>
      </c>
      <c r="O173" s="15" t="str">
        <f>"R_"&amp;P173&amp;"_EXP"</f>
        <v>R_RFF_EXP</v>
      </c>
      <c r="P173" s="14" t="str">
        <f>VLOOKUP(D173,Nomencalture!$D$4:$H$13,4,0)</f>
        <v>RFF</v>
      </c>
      <c r="Q173" s="14" t="str">
        <f>VLOOKUP(D173,Nomencalture!$D$4:$H$13,5,0)</f>
        <v>Restaurants and Fastfood</v>
      </c>
      <c r="R173" s="16" t="str">
        <f>IF(AND(S173="P",N173="R"),TEXT(T173,"00")&amp;"MB",IF(OR(T173&gt;1,N173="VM"),"L"&amp;TEXT(T173,"00")&amp;"_"&amp;TEXT(U173,"00"),"L"&amp;TEXT(U173,"00")&amp;"M"))</f>
        <v>L06M</v>
      </c>
      <c r="S173" s="16" t="s">
        <v>54</v>
      </c>
      <c r="T173" s="20">
        <v>1</v>
      </c>
      <c r="U173" s="21">
        <v>6</v>
      </c>
      <c r="V173" s="53" t="str">
        <f t="shared" si="29"/>
        <v>ALTER TABLE MDL_ABT_B_PD_TDC_S01 ADD I_AV_R_RFF_EXP_TR_L06M NUMBER;</v>
      </c>
      <c r="W173" s="9" t="str">
        <f>","&amp;H173&amp;"(CASE WHEN TIPO_CNSM_CD='"&amp;P173&amp;"' AND "&amp;X173&amp;" THEN "&amp;G173&amp;" END) AS "&amp;I173</f>
        <v>,AVG(CASE WHEN TIPO_CNSM_CD='RFF' AND B.PERIODOMES BETWEEN TO_CHAR(ADD_MONTHS(A.REF_DATE,-6),'YYYYMM') AND TO_CHAR(ADD_MONTHS(A.REF_DATE,-1),'YYYYMM') THEN R_CNSM_CNSMT END) AS I_AV_R_RFF_EXP_TR_L06M</v>
      </c>
      <c r="X173" s="54" t="str">
        <f t="shared" si="30"/>
        <v>B.PERIODOMES BETWEEN TO_CHAR(ADD_MONTHS(A.REF_DATE,-6),'YYYYMM') AND TO_CHAR(ADD_MONTHS(A.REF_DATE,-1),'YYYYMM')</v>
      </c>
      <c r="Y173" s="54" t="str">
        <f>","&amp;I173&amp;"=B."&amp;I173</f>
        <v>,I_AV_R_RFF_EXP_TR_L06M=B.I_AV_R_RFF_EXP_TR_L06M</v>
      </c>
      <c r="Z173" s="40" t="str">
        <f>",B."&amp;I173</f>
        <v>,B.I_AV_R_RFF_EXP_TR_L06M</v>
      </c>
    </row>
    <row r="174" spans="1:26" x14ac:dyDescent="0.25">
      <c r="A174" s="8" t="s">
        <v>398</v>
      </c>
      <c r="B174" s="21">
        <f t="shared" si="32"/>
        <v>173</v>
      </c>
      <c r="C174" s="15">
        <f t="shared" si="33"/>
        <v>17</v>
      </c>
      <c r="D174" s="15">
        <f t="shared" si="31"/>
        <v>7</v>
      </c>
      <c r="E174" s="48" t="s">
        <v>401</v>
      </c>
      <c r="F174" s="48" t="s">
        <v>412</v>
      </c>
      <c r="G174" s="15" t="s">
        <v>81</v>
      </c>
      <c r="H174" s="15" t="s">
        <v>85</v>
      </c>
      <c r="I174" s="61" t="str">
        <f>M174&amp;"_"&amp;IF(N174&lt;&gt;"R",N174&amp;"_","")&amp;O174&amp;IF(R174&lt;&gt;"", "_", "")&amp;F174&amp;"_"&amp;R174</f>
        <v>I_AV_R_RFF_EXP_TR_L12M</v>
      </c>
      <c r="J174" s="15" cm="1">
        <f t="array" ref="J174">SUMPRODUCT(--(I174=$I$2:$I$625))</f>
        <v>1</v>
      </c>
      <c r="K174" s="14">
        <v>23</v>
      </c>
      <c r="L174" s="15" t="s">
        <v>481</v>
      </c>
      <c r="M174" s="15" t="s">
        <v>10</v>
      </c>
      <c r="N174" s="14" t="s">
        <v>15</v>
      </c>
      <c r="O174" s="15" t="str">
        <f>"R_"&amp;P174&amp;"_EXP"</f>
        <v>R_RFF_EXP</v>
      </c>
      <c r="P174" s="14" t="str">
        <f>VLOOKUP(D174,Nomencalture!$D$4:$H$13,4,0)</f>
        <v>RFF</v>
      </c>
      <c r="Q174" s="14" t="str">
        <f>VLOOKUP(D174,Nomencalture!$D$4:$H$13,5,0)</f>
        <v>Restaurants and Fastfood</v>
      </c>
      <c r="R174" s="16" t="str">
        <f t="shared" ref="R174:R183" si="39">IF(AND(S174="P",N174="R"),TEXT(T174,"00")&amp;"MB",IF(OR(T174&gt;1,N174="VM"),"L"&amp;TEXT(T174,"00")&amp;"_"&amp;TEXT(U174,"00"),"L"&amp;TEXT(U174,"00")&amp;"M"))</f>
        <v>L12M</v>
      </c>
      <c r="S174" s="16" t="s">
        <v>54</v>
      </c>
      <c r="T174" s="20">
        <v>1</v>
      </c>
      <c r="U174" s="21">
        <v>12</v>
      </c>
      <c r="V174" s="53" t="str">
        <f t="shared" si="29"/>
        <v>ALTER TABLE MDL_ABT_B_PD_TDC_S01 ADD I_AV_R_RFF_EXP_TR_L12M NUMBER;</v>
      </c>
      <c r="W174" s="9" t="str">
        <f>","&amp;H174&amp;"(CASE WHEN TIPO_CNSM_CD='"&amp;P174&amp;"' AND "&amp;X174&amp;" THEN "&amp;G174&amp;" END) AS "&amp;I174</f>
        <v>,AVG(CASE WHEN TIPO_CNSM_CD='RFF' AND B.PERIODOMES BETWEEN TO_CHAR(ADD_MONTHS(A.REF_DATE,-12),'YYYYMM') AND TO_CHAR(ADD_MONTHS(A.REF_DATE,-1),'YYYYMM') THEN R_CNSM_CNSMT END) AS I_AV_R_RFF_EXP_TR_L12M</v>
      </c>
      <c r="X174" s="54" t="str">
        <f t="shared" si="30"/>
        <v>B.PERIODOMES BETWEEN TO_CHAR(ADD_MONTHS(A.REF_DATE,-12),'YYYYMM') AND TO_CHAR(ADD_MONTHS(A.REF_DATE,-1),'YYYYMM')</v>
      </c>
      <c r="Y174" s="54" t="str">
        <f>","&amp;I174&amp;"=B."&amp;I174</f>
        <v>,I_AV_R_RFF_EXP_TR_L12M=B.I_AV_R_RFF_EXP_TR_L12M</v>
      </c>
      <c r="Z174" s="40" t="str">
        <f>",B."&amp;I174</f>
        <v>,B.I_AV_R_RFF_EXP_TR_L12M</v>
      </c>
    </row>
    <row r="175" spans="1:26" x14ac:dyDescent="0.25">
      <c r="A175" s="8" t="s">
        <v>398</v>
      </c>
      <c r="B175" s="21">
        <f t="shared" si="32"/>
        <v>174</v>
      </c>
      <c r="C175" s="15">
        <f t="shared" si="33"/>
        <v>18</v>
      </c>
      <c r="D175" s="15">
        <f t="shared" si="31"/>
        <v>7</v>
      </c>
      <c r="E175" s="48" t="s">
        <v>401</v>
      </c>
      <c r="F175" s="48" t="s">
        <v>412</v>
      </c>
      <c r="G175" s="15" t="s">
        <v>81</v>
      </c>
      <c r="H175" s="15" t="s">
        <v>85</v>
      </c>
      <c r="I175" s="61" t="str">
        <f>M175&amp;"_"&amp;IF(N175&lt;&gt;"R",N175&amp;"_","")&amp;O175&amp;IF(R175&lt;&gt;"", "_", "")&amp;F175&amp;"_"&amp;R175</f>
        <v>I_AV_R_RFF_EXP_TR_L13_24</v>
      </c>
      <c r="J175" s="15" cm="1">
        <f t="array" ref="J175">SUMPRODUCT(--(I175=$I$2:$I$625))</f>
        <v>1</v>
      </c>
      <c r="K175" s="14">
        <v>25</v>
      </c>
      <c r="L175" s="15" t="s">
        <v>481</v>
      </c>
      <c r="M175" s="15" t="s">
        <v>10</v>
      </c>
      <c r="N175" s="14" t="s">
        <v>15</v>
      </c>
      <c r="O175" s="15" t="str">
        <f>"R_"&amp;P175&amp;"_EXP"</f>
        <v>R_RFF_EXP</v>
      </c>
      <c r="P175" s="14" t="str">
        <f>VLOOKUP(D175,Nomencalture!$D$4:$H$13,4,0)</f>
        <v>RFF</v>
      </c>
      <c r="Q175" s="14" t="str">
        <f>VLOOKUP(D175,Nomencalture!$D$4:$H$13,5,0)</f>
        <v>Restaurants and Fastfood</v>
      </c>
      <c r="R175" s="16" t="str">
        <f t="shared" si="39"/>
        <v>L13_24</v>
      </c>
      <c r="S175" s="16" t="s">
        <v>54</v>
      </c>
      <c r="T175" s="20">
        <v>13</v>
      </c>
      <c r="U175" s="21">
        <v>24</v>
      </c>
      <c r="V175" s="53" t="str">
        <f t="shared" si="29"/>
        <v>ALTER TABLE MDL_ABT_B_PD_TDC_S01 ADD I_AV_R_RFF_EXP_TR_L13_24 NUMBER;</v>
      </c>
      <c r="W175" s="9" t="str">
        <f>","&amp;H175&amp;"(CASE WHEN TIPO_CNSM_CD='"&amp;P175&amp;"' AND "&amp;X175&amp;" THEN "&amp;G175&amp;" END) AS "&amp;I175</f>
        <v>,AVG(CASE WHEN TIPO_CNSM_CD='RFF' AND B.PERIODOMES BETWEEN TO_CHAR(ADD_MONTHS(A.REF_DATE,-24),'YYYYMM') AND TO_CHAR(ADD_MONTHS(A.REF_DATE,-13),'YYYYMM') THEN R_CNSM_CNSMT END) AS I_AV_R_RFF_EXP_TR_L13_24</v>
      </c>
      <c r="X175" s="54" t="str">
        <f t="shared" si="30"/>
        <v>B.PERIODOMES BETWEEN TO_CHAR(ADD_MONTHS(A.REF_DATE,-24),'YYYYMM') AND TO_CHAR(ADD_MONTHS(A.REF_DATE,-13),'YYYYMM')</v>
      </c>
      <c r="Y175" s="54" t="str">
        <f>","&amp;I175&amp;"=B."&amp;I175</f>
        <v>,I_AV_R_RFF_EXP_TR_L13_24=B.I_AV_R_RFF_EXP_TR_L13_24</v>
      </c>
      <c r="Z175" s="40" t="str">
        <f>",B."&amp;I175</f>
        <v>,B.I_AV_R_RFF_EXP_TR_L13_24</v>
      </c>
    </row>
    <row r="176" spans="1:26" x14ac:dyDescent="0.25">
      <c r="A176" s="8" t="s">
        <v>398</v>
      </c>
      <c r="B176" s="21">
        <f t="shared" si="32"/>
        <v>175</v>
      </c>
      <c r="C176" s="15">
        <f t="shared" si="33"/>
        <v>19</v>
      </c>
      <c r="D176" s="15">
        <f t="shared" si="31"/>
        <v>7</v>
      </c>
      <c r="E176" s="48" t="s">
        <v>401</v>
      </c>
      <c r="F176" s="48" t="s">
        <v>412</v>
      </c>
      <c r="G176" s="15" t="s">
        <v>83</v>
      </c>
      <c r="H176" s="15" t="s">
        <v>86</v>
      </c>
      <c r="I176" s="61" t="str">
        <f>M176&amp;"_"&amp;IF(N176&lt;&gt;"R",N176&amp;"_","")&amp;O176&amp;IF(R176&lt;&gt;"", "_", "")&amp;F176&amp;"_"&amp;R176</f>
        <v>I_SIN_R_RFF_EXP_TR_L03M</v>
      </c>
      <c r="J176" s="15" cm="1">
        <f t="array" ref="J176">SUMPRODUCT(--(I176=$I$2:$I$625))</f>
        <v>1</v>
      </c>
      <c r="K176" s="14">
        <v>24</v>
      </c>
      <c r="L176" s="15" t="s">
        <v>481</v>
      </c>
      <c r="M176" s="15" t="s">
        <v>10</v>
      </c>
      <c r="N176" s="14" t="s">
        <v>16</v>
      </c>
      <c r="O176" s="15" t="str">
        <f>"R_"&amp;P176&amp;"_EXP"</f>
        <v>R_RFF_EXP</v>
      </c>
      <c r="P176" s="14" t="str">
        <f>VLOOKUP(D176,Nomencalture!$D$4:$H$13,4,0)</f>
        <v>RFF</v>
      </c>
      <c r="Q176" s="14" t="str">
        <f>VLOOKUP(D176,Nomencalture!$D$4:$H$13,5,0)</f>
        <v>Restaurants and Fastfood</v>
      </c>
      <c r="R176" s="16" t="str">
        <f t="shared" si="39"/>
        <v>L03M</v>
      </c>
      <c r="S176" s="16" t="s">
        <v>54</v>
      </c>
      <c r="T176" s="20">
        <v>1</v>
      </c>
      <c r="U176" s="21">
        <v>3</v>
      </c>
      <c r="V176" s="53" t="str">
        <f t="shared" si="29"/>
        <v>ALTER TABLE MDL_ABT_B_PD_TDC_S01 ADD I_SIN_R_RFF_EXP_TR_L03M NUMBER;</v>
      </c>
      <c r="W176" s="9" t="str">
        <f>","&amp;H176&amp;"(CASE WHEN TIPO_CNSM_CD='"&amp;P176&amp;"' AND "&amp;X176&amp;" THEN "&amp;G176&amp;" END) AS "&amp;I176</f>
        <v>,SUM(CASE WHEN TIPO_CNSM_CD='RFF' AND B.PERIODOMES BETWEEN TO_CHAR(ADD_MONTHS(A.REF_DATE,-3),'YYYYMM') AND TO_CHAR(ADD_MONTHS(A.REF_DATE,-1),'YYYYMM') THEN IN_R_CNSM_CNSMT END) AS I_SIN_R_RFF_EXP_TR_L03M</v>
      </c>
      <c r="X176" s="54" t="str">
        <f t="shared" si="30"/>
        <v>B.PERIODOMES BETWEEN TO_CHAR(ADD_MONTHS(A.REF_DATE,-3),'YYYYMM') AND TO_CHAR(ADD_MONTHS(A.REF_DATE,-1),'YYYYMM')</v>
      </c>
      <c r="Y176" s="54" t="str">
        <f>","&amp;I176&amp;"=B."&amp;I176</f>
        <v>,I_SIN_R_RFF_EXP_TR_L03M=B.I_SIN_R_RFF_EXP_TR_L03M</v>
      </c>
      <c r="Z176" s="40" t="str">
        <f>",B."&amp;I176</f>
        <v>,B.I_SIN_R_RFF_EXP_TR_L03M</v>
      </c>
    </row>
    <row r="177" spans="1:26" x14ac:dyDescent="0.25">
      <c r="A177" s="8" t="s">
        <v>398</v>
      </c>
      <c r="B177" s="21">
        <f t="shared" si="32"/>
        <v>176</v>
      </c>
      <c r="C177" s="15">
        <f t="shared" si="33"/>
        <v>20</v>
      </c>
      <c r="D177" s="15">
        <f t="shared" si="31"/>
        <v>7</v>
      </c>
      <c r="E177" s="48" t="s">
        <v>401</v>
      </c>
      <c r="F177" s="48" t="s">
        <v>412</v>
      </c>
      <c r="G177" s="15" t="s">
        <v>83</v>
      </c>
      <c r="H177" s="15" t="s">
        <v>86</v>
      </c>
      <c r="I177" s="61" t="str">
        <f>M177&amp;"_"&amp;IF(N177&lt;&gt;"R",N177&amp;"_","")&amp;O177&amp;IF(R177&lt;&gt;"", "_", "")&amp;F177&amp;"_"&amp;R177</f>
        <v>I_SIN_R_RFF_EXP_TR_L06M</v>
      </c>
      <c r="J177" s="15" cm="1">
        <f t="array" ref="J177">SUMPRODUCT(--(I177=$I$2:$I$625))</f>
        <v>1</v>
      </c>
      <c r="K177" s="14">
        <v>24</v>
      </c>
      <c r="L177" s="15" t="s">
        <v>481</v>
      </c>
      <c r="M177" s="15" t="s">
        <v>10</v>
      </c>
      <c r="N177" s="14" t="s">
        <v>16</v>
      </c>
      <c r="O177" s="15" t="str">
        <f>"R_"&amp;P177&amp;"_EXP"</f>
        <v>R_RFF_EXP</v>
      </c>
      <c r="P177" s="14" t="str">
        <f>VLOOKUP(D177,Nomencalture!$D$4:$H$13,4,0)</f>
        <v>RFF</v>
      </c>
      <c r="Q177" s="14" t="str">
        <f>VLOOKUP(D177,Nomencalture!$D$4:$H$13,5,0)</f>
        <v>Restaurants and Fastfood</v>
      </c>
      <c r="R177" s="16" t="str">
        <f t="shared" si="39"/>
        <v>L06M</v>
      </c>
      <c r="S177" s="16" t="s">
        <v>54</v>
      </c>
      <c r="T177" s="20">
        <v>1</v>
      </c>
      <c r="U177" s="21">
        <v>6</v>
      </c>
      <c r="V177" s="53" t="str">
        <f t="shared" si="29"/>
        <v>ALTER TABLE MDL_ABT_B_PD_TDC_S01 ADD I_SIN_R_RFF_EXP_TR_L06M NUMBER;</v>
      </c>
      <c r="W177" s="9" t="str">
        <f>","&amp;H177&amp;"(CASE WHEN TIPO_CNSM_CD='"&amp;P177&amp;"' AND "&amp;X177&amp;" THEN "&amp;G177&amp;" END) AS "&amp;I177</f>
        <v>,SUM(CASE WHEN TIPO_CNSM_CD='RFF' AND B.PERIODOMES BETWEEN TO_CHAR(ADD_MONTHS(A.REF_DATE,-6),'YYYYMM') AND TO_CHAR(ADD_MONTHS(A.REF_DATE,-1),'YYYYMM') THEN IN_R_CNSM_CNSMT END) AS I_SIN_R_RFF_EXP_TR_L06M</v>
      </c>
      <c r="X177" s="54" t="str">
        <f t="shared" si="30"/>
        <v>B.PERIODOMES BETWEEN TO_CHAR(ADD_MONTHS(A.REF_DATE,-6),'YYYYMM') AND TO_CHAR(ADD_MONTHS(A.REF_DATE,-1),'YYYYMM')</v>
      </c>
      <c r="Y177" s="54" t="str">
        <f>","&amp;I177&amp;"=B."&amp;I177</f>
        <v>,I_SIN_R_RFF_EXP_TR_L06M=B.I_SIN_R_RFF_EXP_TR_L06M</v>
      </c>
      <c r="Z177" s="40" t="str">
        <f>",B."&amp;I177</f>
        <v>,B.I_SIN_R_RFF_EXP_TR_L06M</v>
      </c>
    </row>
    <row r="178" spans="1:26" x14ac:dyDescent="0.25">
      <c r="A178" s="8" t="s">
        <v>398</v>
      </c>
      <c r="B178" s="21">
        <f t="shared" si="32"/>
        <v>177</v>
      </c>
      <c r="C178" s="15">
        <f t="shared" si="33"/>
        <v>21</v>
      </c>
      <c r="D178" s="15">
        <f t="shared" si="31"/>
        <v>7</v>
      </c>
      <c r="E178" s="48" t="s">
        <v>401</v>
      </c>
      <c r="F178" s="48" t="s">
        <v>412</v>
      </c>
      <c r="G178" s="15" t="s">
        <v>83</v>
      </c>
      <c r="H178" s="15" t="s">
        <v>86</v>
      </c>
      <c r="I178" s="61" t="str">
        <f>M178&amp;"_"&amp;IF(N178&lt;&gt;"R",N178&amp;"_","")&amp;O178&amp;IF(R178&lt;&gt;"", "_", "")&amp;F178&amp;"_"&amp;R178</f>
        <v>I_SIN_R_RFF_EXP_TR_L12M</v>
      </c>
      <c r="J178" s="15" cm="1">
        <f t="array" ref="J178">SUMPRODUCT(--(I178=$I$2:$I$625))</f>
        <v>1</v>
      </c>
      <c r="K178" s="14">
        <v>24</v>
      </c>
      <c r="L178" s="15" t="s">
        <v>481</v>
      </c>
      <c r="M178" s="15" t="s">
        <v>10</v>
      </c>
      <c r="N178" s="14" t="s">
        <v>16</v>
      </c>
      <c r="O178" s="15" t="str">
        <f>"R_"&amp;P178&amp;"_EXP"</f>
        <v>R_RFF_EXP</v>
      </c>
      <c r="P178" s="14" t="str">
        <f>VLOOKUP(D178,Nomencalture!$D$4:$H$13,4,0)</f>
        <v>RFF</v>
      </c>
      <c r="Q178" s="14" t="str">
        <f>VLOOKUP(D178,Nomencalture!$D$4:$H$13,5,0)</f>
        <v>Restaurants and Fastfood</v>
      </c>
      <c r="R178" s="16" t="str">
        <f t="shared" si="39"/>
        <v>L12M</v>
      </c>
      <c r="S178" s="16" t="s">
        <v>54</v>
      </c>
      <c r="T178" s="20">
        <v>1</v>
      </c>
      <c r="U178" s="21">
        <v>12</v>
      </c>
      <c r="V178" s="53" t="str">
        <f t="shared" si="29"/>
        <v>ALTER TABLE MDL_ABT_B_PD_TDC_S01 ADD I_SIN_R_RFF_EXP_TR_L12M NUMBER;</v>
      </c>
      <c r="W178" s="9" t="str">
        <f>","&amp;H178&amp;"(CASE WHEN TIPO_CNSM_CD='"&amp;P178&amp;"' AND "&amp;X178&amp;" THEN "&amp;G178&amp;" END) AS "&amp;I178</f>
        <v>,SUM(CASE WHEN TIPO_CNSM_CD='RFF' AND B.PERIODOMES BETWEEN TO_CHAR(ADD_MONTHS(A.REF_DATE,-12),'YYYYMM') AND TO_CHAR(ADD_MONTHS(A.REF_DATE,-1),'YYYYMM') THEN IN_R_CNSM_CNSMT END) AS I_SIN_R_RFF_EXP_TR_L12M</v>
      </c>
      <c r="X178" s="54" t="str">
        <f t="shared" si="30"/>
        <v>B.PERIODOMES BETWEEN TO_CHAR(ADD_MONTHS(A.REF_DATE,-12),'YYYYMM') AND TO_CHAR(ADD_MONTHS(A.REF_DATE,-1),'YYYYMM')</v>
      </c>
      <c r="Y178" s="54" t="str">
        <f>","&amp;I178&amp;"=B."&amp;I178</f>
        <v>,I_SIN_R_RFF_EXP_TR_L12M=B.I_SIN_R_RFF_EXP_TR_L12M</v>
      </c>
      <c r="Z178" s="40" t="str">
        <f>",B."&amp;I178</f>
        <v>,B.I_SIN_R_RFF_EXP_TR_L12M</v>
      </c>
    </row>
    <row r="179" spans="1:26" x14ac:dyDescent="0.25">
      <c r="A179" s="8" t="s">
        <v>398</v>
      </c>
      <c r="B179" s="21">
        <f t="shared" si="32"/>
        <v>178</v>
      </c>
      <c r="C179" s="15">
        <f t="shared" si="33"/>
        <v>22</v>
      </c>
      <c r="D179" s="15">
        <f t="shared" si="31"/>
        <v>7</v>
      </c>
      <c r="E179" s="48" t="s">
        <v>401</v>
      </c>
      <c r="F179" s="48" t="s">
        <v>412</v>
      </c>
      <c r="G179" s="15" t="s">
        <v>84</v>
      </c>
      <c r="H179" s="15" t="s">
        <v>86</v>
      </c>
      <c r="I179" s="61" t="str">
        <f>M179&amp;"_"&amp;IF(N179&lt;&gt;"R",N179&amp;"_","")&amp;O179&amp;IF(R179&lt;&gt;"", "_", "")&amp;F179&amp;"_"&amp;R179</f>
        <v>I_SIN_R_RFF_EXP_TR_L13_24</v>
      </c>
      <c r="J179" s="15" cm="1">
        <f t="array" ref="J179">SUMPRODUCT(--(I179=$I$2:$I$625))</f>
        <v>1</v>
      </c>
      <c r="K179" s="14">
        <v>26</v>
      </c>
      <c r="L179" s="15" t="s">
        <v>481</v>
      </c>
      <c r="M179" s="15" t="s">
        <v>10</v>
      </c>
      <c r="N179" s="14" t="s">
        <v>16</v>
      </c>
      <c r="O179" s="15" t="str">
        <f>"R_"&amp;P179&amp;"_EXP"</f>
        <v>R_RFF_EXP</v>
      </c>
      <c r="P179" s="14" t="str">
        <f>VLOOKUP(D179,Nomencalture!$D$4:$H$13,4,0)</f>
        <v>RFF</v>
      </c>
      <c r="Q179" s="14" t="str">
        <f>VLOOKUP(D179,Nomencalture!$D$4:$H$13,5,0)</f>
        <v>Restaurants and Fastfood</v>
      </c>
      <c r="R179" s="16" t="str">
        <f t="shared" si="39"/>
        <v>L13_24</v>
      </c>
      <c r="S179" s="16" t="s">
        <v>54</v>
      </c>
      <c r="T179" s="20">
        <v>13</v>
      </c>
      <c r="U179" s="21">
        <v>24</v>
      </c>
      <c r="V179" s="53" t="str">
        <f t="shared" si="29"/>
        <v>ALTER TABLE MDL_ABT_B_PD_TDC_S01 ADD I_SIN_R_RFF_EXP_TR_L13_24 NUMBER;</v>
      </c>
      <c r="W179" s="9" t="str">
        <f>","&amp;H179&amp;"(CASE WHEN TIPO_CNSM_CD='"&amp;P179&amp;"' AND "&amp;X179&amp;" THEN "&amp;G179&amp;" END) AS "&amp;I179</f>
        <v>,SUM(CASE WHEN TIPO_CNSM_CD='RFF' AND B.PERIODOMES BETWEEN TO_CHAR(ADD_MONTHS(A.REF_DATE,-24),'YYYYMM') AND TO_CHAR(ADD_MONTHS(A.REF_DATE,-13),'YYYYMM') THEN DC_R_CNSM_CNSMT END) AS I_SIN_R_RFF_EXP_TR_L13_24</v>
      </c>
      <c r="X179" s="54" t="str">
        <f t="shared" si="30"/>
        <v>B.PERIODOMES BETWEEN TO_CHAR(ADD_MONTHS(A.REF_DATE,-24),'YYYYMM') AND TO_CHAR(ADD_MONTHS(A.REF_DATE,-13),'YYYYMM')</v>
      </c>
      <c r="Y179" s="54" t="str">
        <f>","&amp;I179&amp;"=B."&amp;I179</f>
        <v>,I_SIN_R_RFF_EXP_TR_L13_24=B.I_SIN_R_RFF_EXP_TR_L13_24</v>
      </c>
      <c r="Z179" s="40" t="str">
        <f>",B."&amp;I179</f>
        <v>,B.I_SIN_R_RFF_EXP_TR_L13_24</v>
      </c>
    </row>
    <row r="180" spans="1:26" x14ac:dyDescent="0.25">
      <c r="A180" s="8" t="s">
        <v>398</v>
      </c>
      <c r="B180" s="21">
        <f t="shared" si="32"/>
        <v>179</v>
      </c>
      <c r="C180" s="15">
        <f t="shared" si="33"/>
        <v>23</v>
      </c>
      <c r="D180" s="15">
        <f t="shared" si="31"/>
        <v>7</v>
      </c>
      <c r="E180" s="48" t="s">
        <v>401</v>
      </c>
      <c r="F180" s="48" t="s">
        <v>412</v>
      </c>
      <c r="G180" s="15" t="s">
        <v>84</v>
      </c>
      <c r="H180" s="15" t="s">
        <v>86</v>
      </c>
      <c r="I180" s="61" t="str">
        <f>M180&amp;"_"&amp;IF(N180&lt;&gt;"R",N180&amp;"_","")&amp;O180&amp;IF(R180&lt;&gt;"", "_", "")&amp;F180&amp;"_"&amp;R180</f>
        <v>I_SDC_R_RFF_EXP_TR_L03M</v>
      </c>
      <c r="J180" s="15" cm="1">
        <f t="array" ref="J180">SUMPRODUCT(--(I180=$I$2:$I$625))</f>
        <v>1</v>
      </c>
      <c r="K180" s="14">
        <v>24</v>
      </c>
      <c r="L180" s="15" t="s">
        <v>481</v>
      </c>
      <c r="M180" s="15" t="s">
        <v>10</v>
      </c>
      <c r="N180" s="14" t="s">
        <v>17</v>
      </c>
      <c r="O180" s="15" t="str">
        <f>"R_"&amp;P180&amp;"_EXP"</f>
        <v>R_RFF_EXP</v>
      </c>
      <c r="P180" s="14" t="str">
        <f>VLOOKUP(D180,Nomencalture!$D$4:$H$13,4,0)</f>
        <v>RFF</v>
      </c>
      <c r="Q180" s="14" t="str">
        <f>VLOOKUP(D180,Nomencalture!$D$4:$H$13,5,0)</f>
        <v>Restaurants and Fastfood</v>
      </c>
      <c r="R180" s="16" t="str">
        <f t="shared" si="39"/>
        <v>L03M</v>
      </c>
      <c r="S180" s="16" t="s">
        <v>54</v>
      </c>
      <c r="T180" s="20">
        <v>1</v>
      </c>
      <c r="U180" s="21">
        <v>3</v>
      </c>
      <c r="V180" s="53" t="str">
        <f t="shared" si="29"/>
        <v>ALTER TABLE MDL_ABT_B_PD_TDC_S01 ADD I_SDC_R_RFF_EXP_TR_L03M NUMBER;</v>
      </c>
      <c r="W180" s="9" t="str">
        <f>","&amp;H180&amp;"(CASE WHEN TIPO_CNSM_CD='"&amp;P180&amp;"' AND "&amp;X180&amp;" THEN "&amp;G180&amp;" END) AS "&amp;I180</f>
        <v>,SUM(CASE WHEN TIPO_CNSM_CD='RFF' AND B.PERIODOMES BETWEEN TO_CHAR(ADD_MONTHS(A.REF_DATE,-3),'YYYYMM') AND TO_CHAR(ADD_MONTHS(A.REF_DATE,-1),'YYYYMM') THEN DC_R_CNSM_CNSMT END) AS I_SDC_R_RFF_EXP_TR_L03M</v>
      </c>
      <c r="X180" s="54" t="str">
        <f t="shared" si="30"/>
        <v>B.PERIODOMES BETWEEN TO_CHAR(ADD_MONTHS(A.REF_DATE,-3),'YYYYMM') AND TO_CHAR(ADD_MONTHS(A.REF_DATE,-1),'YYYYMM')</v>
      </c>
      <c r="Y180" s="54" t="str">
        <f>","&amp;I180&amp;"=B."&amp;I180</f>
        <v>,I_SDC_R_RFF_EXP_TR_L03M=B.I_SDC_R_RFF_EXP_TR_L03M</v>
      </c>
      <c r="Z180" s="40" t="str">
        <f>",B."&amp;I180</f>
        <v>,B.I_SDC_R_RFF_EXP_TR_L03M</v>
      </c>
    </row>
    <row r="181" spans="1:26" x14ac:dyDescent="0.25">
      <c r="A181" s="8" t="s">
        <v>398</v>
      </c>
      <c r="B181" s="21">
        <f t="shared" si="32"/>
        <v>180</v>
      </c>
      <c r="C181" s="15">
        <f t="shared" si="33"/>
        <v>24</v>
      </c>
      <c r="D181" s="15">
        <f t="shared" si="31"/>
        <v>7</v>
      </c>
      <c r="E181" s="48" t="s">
        <v>401</v>
      </c>
      <c r="F181" s="48" t="s">
        <v>412</v>
      </c>
      <c r="G181" s="15" t="s">
        <v>84</v>
      </c>
      <c r="H181" s="15" t="s">
        <v>86</v>
      </c>
      <c r="I181" s="61" t="str">
        <f>M181&amp;"_"&amp;IF(N181&lt;&gt;"R",N181&amp;"_","")&amp;O181&amp;IF(R181&lt;&gt;"", "_", "")&amp;F181&amp;"_"&amp;R181</f>
        <v>I_SDC_R_RFF_EXP_TR_L06M</v>
      </c>
      <c r="J181" s="15" cm="1">
        <f t="array" ref="J181">SUMPRODUCT(--(I181=$I$2:$I$625))</f>
        <v>1</v>
      </c>
      <c r="K181" s="14">
        <v>24</v>
      </c>
      <c r="L181" s="15" t="s">
        <v>481</v>
      </c>
      <c r="M181" s="15" t="s">
        <v>10</v>
      </c>
      <c r="N181" s="14" t="s">
        <v>17</v>
      </c>
      <c r="O181" s="15" t="str">
        <f>"R_"&amp;P181&amp;"_EXP"</f>
        <v>R_RFF_EXP</v>
      </c>
      <c r="P181" s="14" t="str">
        <f>VLOOKUP(D181,Nomencalture!$D$4:$H$13,4,0)</f>
        <v>RFF</v>
      </c>
      <c r="Q181" s="14" t="str">
        <f>VLOOKUP(D181,Nomencalture!$D$4:$H$13,5,0)</f>
        <v>Restaurants and Fastfood</v>
      </c>
      <c r="R181" s="16" t="str">
        <f t="shared" si="39"/>
        <v>L06M</v>
      </c>
      <c r="S181" s="16" t="s">
        <v>54</v>
      </c>
      <c r="T181" s="20">
        <v>1</v>
      </c>
      <c r="U181" s="21">
        <v>6</v>
      </c>
      <c r="V181" s="53" t="str">
        <f t="shared" si="29"/>
        <v>ALTER TABLE MDL_ABT_B_PD_TDC_S01 ADD I_SDC_R_RFF_EXP_TR_L06M NUMBER;</v>
      </c>
      <c r="W181" s="9" t="str">
        <f>","&amp;H181&amp;"(CASE WHEN TIPO_CNSM_CD='"&amp;P181&amp;"' AND "&amp;X181&amp;" THEN "&amp;G181&amp;" END) AS "&amp;I181</f>
        <v>,SUM(CASE WHEN TIPO_CNSM_CD='RFF' AND B.PERIODOMES BETWEEN TO_CHAR(ADD_MONTHS(A.REF_DATE,-6),'YYYYMM') AND TO_CHAR(ADD_MONTHS(A.REF_DATE,-1),'YYYYMM') THEN DC_R_CNSM_CNSMT END) AS I_SDC_R_RFF_EXP_TR_L06M</v>
      </c>
      <c r="X181" s="54" t="str">
        <f t="shared" si="30"/>
        <v>B.PERIODOMES BETWEEN TO_CHAR(ADD_MONTHS(A.REF_DATE,-6),'YYYYMM') AND TO_CHAR(ADD_MONTHS(A.REF_DATE,-1),'YYYYMM')</v>
      </c>
      <c r="Y181" s="54" t="str">
        <f>","&amp;I181&amp;"=B."&amp;I181</f>
        <v>,I_SDC_R_RFF_EXP_TR_L06M=B.I_SDC_R_RFF_EXP_TR_L06M</v>
      </c>
      <c r="Z181" s="40" t="str">
        <f>",B."&amp;I181</f>
        <v>,B.I_SDC_R_RFF_EXP_TR_L06M</v>
      </c>
    </row>
    <row r="182" spans="1:26" x14ac:dyDescent="0.25">
      <c r="A182" s="8" t="s">
        <v>398</v>
      </c>
      <c r="B182" s="21">
        <f t="shared" si="32"/>
        <v>181</v>
      </c>
      <c r="C182" s="15">
        <f t="shared" si="33"/>
        <v>25</v>
      </c>
      <c r="D182" s="15">
        <f t="shared" si="31"/>
        <v>7</v>
      </c>
      <c r="E182" s="48" t="s">
        <v>401</v>
      </c>
      <c r="F182" s="48" t="s">
        <v>412</v>
      </c>
      <c r="G182" s="15" t="s">
        <v>84</v>
      </c>
      <c r="H182" s="15" t="s">
        <v>86</v>
      </c>
      <c r="I182" s="61" t="str">
        <f>M182&amp;"_"&amp;IF(N182&lt;&gt;"R",N182&amp;"_","")&amp;O182&amp;IF(R182&lt;&gt;"", "_", "")&amp;F182&amp;"_"&amp;R182</f>
        <v>I_SDC_R_RFF_EXP_TR_L12M</v>
      </c>
      <c r="J182" s="15" cm="1">
        <f t="array" ref="J182">SUMPRODUCT(--(I182=$I$2:$I$625))</f>
        <v>1</v>
      </c>
      <c r="K182" s="14">
        <v>24</v>
      </c>
      <c r="L182" s="15" t="s">
        <v>481</v>
      </c>
      <c r="M182" s="15" t="s">
        <v>10</v>
      </c>
      <c r="N182" s="14" t="s">
        <v>17</v>
      </c>
      <c r="O182" s="15" t="str">
        <f>"R_"&amp;P182&amp;"_EXP"</f>
        <v>R_RFF_EXP</v>
      </c>
      <c r="P182" s="14" t="str">
        <f>VLOOKUP(D182,Nomencalture!$D$4:$H$13,4,0)</f>
        <v>RFF</v>
      </c>
      <c r="Q182" s="14" t="str">
        <f>VLOOKUP(D182,Nomencalture!$D$4:$H$13,5,0)</f>
        <v>Restaurants and Fastfood</v>
      </c>
      <c r="R182" s="16" t="str">
        <f t="shared" si="39"/>
        <v>L12M</v>
      </c>
      <c r="S182" s="16" t="s">
        <v>54</v>
      </c>
      <c r="T182" s="20">
        <v>1</v>
      </c>
      <c r="U182" s="21">
        <v>12</v>
      </c>
      <c r="V182" s="53" t="str">
        <f t="shared" si="29"/>
        <v>ALTER TABLE MDL_ABT_B_PD_TDC_S01 ADD I_SDC_R_RFF_EXP_TR_L12M NUMBER;</v>
      </c>
      <c r="W182" s="9" t="str">
        <f>","&amp;H182&amp;"(CASE WHEN TIPO_CNSM_CD='"&amp;P182&amp;"' AND "&amp;X182&amp;" THEN "&amp;G182&amp;" END) AS "&amp;I182</f>
        <v>,SUM(CASE WHEN TIPO_CNSM_CD='RFF' AND B.PERIODOMES BETWEEN TO_CHAR(ADD_MONTHS(A.REF_DATE,-12),'YYYYMM') AND TO_CHAR(ADD_MONTHS(A.REF_DATE,-1),'YYYYMM') THEN DC_R_CNSM_CNSMT END) AS I_SDC_R_RFF_EXP_TR_L12M</v>
      </c>
      <c r="X182" s="54" t="str">
        <f t="shared" si="30"/>
        <v>B.PERIODOMES BETWEEN TO_CHAR(ADD_MONTHS(A.REF_DATE,-12),'YYYYMM') AND TO_CHAR(ADD_MONTHS(A.REF_DATE,-1),'YYYYMM')</v>
      </c>
      <c r="Y182" s="54" t="str">
        <f>","&amp;I182&amp;"=B."&amp;I182</f>
        <v>,I_SDC_R_RFF_EXP_TR_L12M=B.I_SDC_R_RFF_EXP_TR_L12M</v>
      </c>
      <c r="Z182" s="40" t="str">
        <f>",B."&amp;I182</f>
        <v>,B.I_SDC_R_RFF_EXP_TR_L12M</v>
      </c>
    </row>
    <row r="183" spans="1:26" x14ac:dyDescent="0.25">
      <c r="A183" s="30" t="s">
        <v>398</v>
      </c>
      <c r="B183" s="24">
        <f t="shared" si="32"/>
        <v>182</v>
      </c>
      <c r="C183" s="18">
        <f t="shared" si="33"/>
        <v>26</v>
      </c>
      <c r="D183" s="18">
        <f t="shared" si="31"/>
        <v>7</v>
      </c>
      <c r="E183" s="49" t="s">
        <v>401</v>
      </c>
      <c r="F183" s="49" t="s">
        <v>412</v>
      </c>
      <c r="G183" s="18" t="s">
        <v>84</v>
      </c>
      <c r="H183" s="18" t="s">
        <v>86</v>
      </c>
      <c r="I183" s="62" t="str">
        <f>M183&amp;"_"&amp;IF(N183&lt;&gt;"R",N183&amp;"_","")&amp;O183&amp;IF(R183&lt;&gt;"", "_", "")&amp;F183&amp;"_"&amp;R183</f>
        <v>I_SDC_R_RFF_EXP_TR_L13_24</v>
      </c>
      <c r="J183" s="18" cm="1">
        <f t="array" ref="J183">SUMPRODUCT(--(I183=$I$2:$I$625))</f>
        <v>1</v>
      </c>
      <c r="K183" s="17">
        <v>26</v>
      </c>
      <c r="L183" s="18" t="s">
        <v>481</v>
      </c>
      <c r="M183" s="18" t="s">
        <v>10</v>
      </c>
      <c r="N183" s="17" t="s">
        <v>17</v>
      </c>
      <c r="O183" s="18" t="str">
        <f>"R_"&amp;P183&amp;"_EXP"</f>
        <v>R_RFF_EXP</v>
      </c>
      <c r="P183" s="17" t="str">
        <f>VLOOKUP(D183,Nomencalture!$D$4:$H$13,4,0)</f>
        <v>RFF</v>
      </c>
      <c r="Q183" s="17" t="str">
        <f>VLOOKUP(D183,Nomencalture!$D$4:$H$13,5,0)</f>
        <v>Restaurants and Fastfood</v>
      </c>
      <c r="R183" s="19" t="str">
        <f t="shared" si="39"/>
        <v>L13_24</v>
      </c>
      <c r="S183" s="19" t="s">
        <v>54</v>
      </c>
      <c r="T183" s="23">
        <v>13</v>
      </c>
      <c r="U183" s="24">
        <v>24</v>
      </c>
      <c r="V183" s="53" t="str">
        <f t="shared" si="29"/>
        <v>ALTER TABLE MDL_ABT_B_PD_TDC_S01 ADD I_SDC_R_RFF_EXP_TR_L13_24 NUMBER;</v>
      </c>
      <c r="W183" s="9" t="str">
        <f>","&amp;H183&amp;"(CASE WHEN TIPO_CNSM_CD='"&amp;P183&amp;"' AND "&amp;X183&amp;" THEN "&amp;G183&amp;" END) AS "&amp;I183</f>
        <v>,SUM(CASE WHEN TIPO_CNSM_CD='RFF' AND B.PERIODOMES BETWEEN TO_CHAR(ADD_MONTHS(A.REF_DATE,-24),'YYYYMM') AND TO_CHAR(ADD_MONTHS(A.REF_DATE,-13),'YYYYMM') THEN DC_R_CNSM_CNSMT END) AS I_SDC_R_RFF_EXP_TR_L13_24</v>
      </c>
      <c r="X183" s="57" t="str">
        <f t="shared" si="30"/>
        <v>B.PERIODOMES BETWEEN TO_CHAR(ADD_MONTHS(A.REF_DATE,-24),'YYYYMM') AND TO_CHAR(ADD_MONTHS(A.REF_DATE,-13),'YYYYMM')</v>
      </c>
      <c r="Y183" s="54" t="str">
        <f>","&amp;I183&amp;"=B."&amp;I183</f>
        <v>,I_SDC_R_RFF_EXP_TR_L13_24=B.I_SDC_R_RFF_EXP_TR_L13_24</v>
      </c>
      <c r="Z183" s="40" t="str">
        <f>",B."&amp;I183</f>
        <v>,B.I_SDC_R_RFF_EXP_TR_L13_24</v>
      </c>
    </row>
    <row r="184" spans="1:26" x14ac:dyDescent="0.25">
      <c r="A184" s="8" t="s">
        <v>398</v>
      </c>
      <c r="B184" s="21">
        <f t="shared" si="32"/>
        <v>183</v>
      </c>
      <c r="C184" s="15">
        <f t="shared" si="33"/>
        <v>1</v>
      </c>
      <c r="D184" s="15">
        <f t="shared" si="31"/>
        <v>8</v>
      </c>
      <c r="E184" s="48" t="s">
        <v>401</v>
      </c>
      <c r="F184" s="48" t="s">
        <v>412</v>
      </c>
      <c r="G184" s="15" t="s">
        <v>81</v>
      </c>
      <c r="H184" s="15" t="s">
        <v>85</v>
      </c>
      <c r="I184" s="61" t="str">
        <f>M184&amp;"_"&amp;IF(N184&lt;&gt;"R",N184&amp;"_","")&amp;O184&amp;IF(R184&lt;&gt;"", "_", "")&amp;F184&amp;"_"&amp;R184</f>
        <v>I_R_RSH_EXP_TR_00MB</v>
      </c>
      <c r="J184" s="15" cm="1">
        <f t="array" ref="J184">SUMPRODUCT(--(I184=$I$2:$I$625))</f>
        <v>1</v>
      </c>
      <c r="K184" s="14">
        <v>20</v>
      </c>
      <c r="L184" s="15" t="s">
        <v>482</v>
      </c>
      <c r="M184" s="15" t="s">
        <v>10</v>
      </c>
      <c r="N184" s="14" t="s">
        <v>11</v>
      </c>
      <c r="O184" s="15" t="str">
        <f>"R_"&amp;P184&amp;"_EXP"</f>
        <v>R_RSH_EXP</v>
      </c>
      <c r="P184" s="14" t="str">
        <f>VLOOKUP(D184,Nomencalture!$D$4:$H$13,4,0)</f>
        <v>RSH</v>
      </c>
      <c r="Q184" s="14" t="str">
        <f>VLOOKUP(D184,Nomencalture!$D$4:$H$13,5,0)</f>
        <v>Retail, Supermarket, Home</v>
      </c>
      <c r="R184" s="16" t="str">
        <f t="shared" ref="R184:R190" si="40">IF(AND(S184="P",N184="R"),TEXT(T184,"00")&amp;"MB",IF(T184&gt;1,"L"&amp;TEXT(T184,"00")&amp;"_"&amp;TEXT(U184,"00"),"L"&amp;TEXT(U184,"00")&amp;"M"))</f>
        <v>00MB</v>
      </c>
      <c r="S184" s="16" t="s">
        <v>90</v>
      </c>
      <c r="T184" s="21">
        <v>0</v>
      </c>
      <c r="U184" s="21">
        <v>0</v>
      </c>
      <c r="V184" s="53" t="str">
        <f t="shared" si="29"/>
        <v>ALTER TABLE MDL_ABT_B_PD_TDC_S01 ADD I_R_RSH_EXP_TR_00MB NUMBER;</v>
      </c>
      <c r="W184" s="9" t="str">
        <f>","&amp;H184&amp;"(CASE WHEN TIPO_CNSM_CD='"&amp;P184&amp;"' AND "&amp;X184&amp;" THEN "&amp;G184&amp;" END) AS "&amp;I184</f>
        <v>,AVG(CASE WHEN TIPO_CNSM_CD='RSH' AND B.PERIODOMES=TO_CHAR(ADD_MONTHS(A.REF_DATE,-0),'YYYYMM') THEN R_CNSM_CNSMT END) AS I_R_RSH_EXP_TR_00MB</v>
      </c>
      <c r="X184" s="54" t="str">
        <f t="shared" si="30"/>
        <v>B.PERIODOMES=TO_CHAR(ADD_MONTHS(A.REF_DATE,-0),'YYYYMM')</v>
      </c>
      <c r="Y184" s="54" t="str">
        <f>","&amp;I184&amp;"=B."&amp;I184</f>
        <v>,I_R_RSH_EXP_TR_00MB=B.I_R_RSH_EXP_TR_00MB</v>
      </c>
      <c r="Z184" s="40" t="str">
        <f>",B."&amp;I184</f>
        <v>,B.I_R_RSH_EXP_TR_00MB</v>
      </c>
    </row>
    <row r="185" spans="1:26" x14ac:dyDescent="0.25">
      <c r="A185" s="8" t="s">
        <v>398</v>
      </c>
      <c r="B185" s="21">
        <f t="shared" si="32"/>
        <v>184</v>
      </c>
      <c r="C185" s="15">
        <f t="shared" si="33"/>
        <v>2</v>
      </c>
      <c r="D185" s="15">
        <f t="shared" si="31"/>
        <v>8</v>
      </c>
      <c r="E185" s="48" t="s">
        <v>401</v>
      </c>
      <c r="F185" s="48" t="s">
        <v>412</v>
      </c>
      <c r="G185" s="15" t="s">
        <v>81</v>
      </c>
      <c r="H185" s="15" t="s">
        <v>85</v>
      </c>
      <c r="I185" s="61" t="str">
        <f>M185&amp;"_"&amp;IF(N185&lt;&gt;"R",N185&amp;"_","")&amp;O185&amp;IF(R185&lt;&gt;"", "_", "")&amp;F185&amp;"_"&amp;R185</f>
        <v>I_R_RSH_EXP_TR_01MB</v>
      </c>
      <c r="J185" s="15" cm="1">
        <f t="array" ref="J185">SUMPRODUCT(--(I185=$I$2:$I$625))</f>
        <v>1</v>
      </c>
      <c r="K185" s="14">
        <v>20</v>
      </c>
      <c r="L185" s="15" t="s">
        <v>482</v>
      </c>
      <c r="M185" s="15" t="s">
        <v>10</v>
      </c>
      <c r="N185" s="14" t="s">
        <v>11</v>
      </c>
      <c r="O185" s="15" t="str">
        <f>"R_"&amp;P185&amp;"_EXP"</f>
        <v>R_RSH_EXP</v>
      </c>
      <c r="P185" s="14" t="str">
        <f>VLOOKUP(D185,Nomencalture!$D$4:$H$13,4,0)</f>
        <v>RSH</v>
      </c>
      <c r="Q185" s="14" t="str">
        <f>VLOOKUP(D185,Nomencalture!$D$4:$H$13,5,0)</f>
        <v>Retail, Supermarket, Home</v>
      </c>
      <c r="R185" s="16" t="str">
        <f t="shared" si="40"/>
        <v>01MB</v>
      </c>
      <c r="S185" s="16" t="s">
        <v>90</v>
      </c>
      <c r="T185" s="21">
        <v>1</v>
      </c>
      <c r="U185" s="21">
        <v>1</v>
      </c>
      <c r="V185" s="53" t="str">
        <f t="shared" si="29"/>
        <v>ALTER TABLE MDL_ABT_B_PD_TDC_S01 ADD I_R_RSH_EXP_TR_01MB NUMBER;</v>
      </c>
      <c r="W185" s="9" t="str">
        <f>","&amp;H185&amp;"(CASE WHEN TIPO_CNSM_CD='"&amp;P185&amp;"' AND "&amp;X185&amp;" THEN "&amp;G185&amp;" END) AS "&amp;I185</f>
        <v>,AVG(CASE WHEN TIPO_CNSM_CD='RSH' AND B.PERIODOMES=TO_CHAR(ADD_MONTHS(A.REF_DATE,-1),'YYYYMM') THEN R_CNSM_CNSMT END) AS I_R_RSH_EXP_TR_01MB</v>
      </c>
      <c r="X185" s="54" t="str">
        <f t="shared" si="30"/>
        <v>B.PERIODOMES=TO_CHAR(ADD_MONTHS(A.REF_DATE,-1),'YYYYMM')</v>
      </c>
      <c r="Y185" s="54" t="str">
        <f>","&amp;I185&amp;"=B."&amp;I185</f>
        <v>,I_R_RSH_EXP_TR_01MB=B.I_R_RSH_EXP_TR_01MB</v>
      </c>
      <c r="Z185" s="40" t="str">
        <f>",B."&amp;I185</f>
        <v>,B.I_R_RSH_EXP_TR_01MB</v>
      </c>
    </row>
    <row r="186" spans="1:26" x14ac:dyDescent="0.25">
      <c r="A186" s="8" t="s">
        <v>398</v>
      </c>
      <c r="B186" s="21">
        <f t="shared" si="32"/>
        <v>185</v>
      </c>
      <c r="C186" s="15">
        <f t="shared" si="33"/>
        <v>3</v>
      </c>
      <c r="D186" s="15">
        <f t="shared" si="31"/>
        <v>8</v>
      </c>
      <c r="E186" s="48" t="s">
        <v>401</v>
      </c>
      <c r="F186" s="48" t="s">
        <v>412</v>
      </c>
      <c r="G186" s="15" t="s">
        <v>81</v>
      </c>
      <c r="H186" s="15" t="s">
        <v>85</v>
      </c>
      <c r="I186" s="61" t="str">
        <f>M186&amp;"_"&amp;IF(N186&lt;&gt;"R",N186&amp;"_","")&amp;O186&amp;IF(R186&lt;&gt;"", "_", "")&amp;F186&amp;"_"&amp;R186</f>
        <v>I_R_RSH_EXP_TR_02MB</v>
      </c>
      <c r="J186" s="15" cm="1">
        <f t="array" ref="J186">SUMPRODUCT(--(I186=$I$2:$I$625))</f>
        <v>1</v>
      </c>
      <c r="K186" s="14">
        <v>20</v>
      </c>
      <c r="L186" s="15" t="s">
        <v>482</v>
      </c>
      <c r="M186" s="15" t="s">
        <v>10</v>
      </c>
      <c r="N186" s="14" t="s">
        <v>11</v>
      </c>
      <c r="O186" s="15" t="str">
        <f>"R_"&amp;P186&amp;"_EXP"</f>
        <v>R_RSH_EXP</v>
      </c>
      <c r="P186" s="14" t="str">
        <f>VLOOKUP(D186,Nomencalture!$D$4:$H$13,4,0)</f>
        <v>RSH</v>
      </c>
      <c r="Q186" s="14" t="str">
        <f>VLOOKUP(D186,Nomencalture!$D$4:$H$13,5,0)</f>
        <v>Retail, Supermarket, Home</v>
      </c>
      <c r="R186" s="16" t="str">
        <f t="shared" si="40"/>
        <v>02MB</v>
      </c>
      <c r="S186" s="16" t="s">
        <v>90</v>
      </c>
      <c r="T186" s="21">
        <v>2</v>
      </c>
      <c r="U186" s="21">
        <v>2</v>
      </c>
      <c r="V186" s="53" t="str">
        <f t="shared" si="29"/>
        <v>ALTER TABLE MDL_ABT_B_PD_TDC_S01 ADD I_R_RSH_EXP_TR_02MB NUMBER;</v>
      </c>
      <c r="W186" s="9" t="str">
        <f>","&amp;H186&amp;"(CASE WHEN TIPO_CNSM_CD='"&amp;P186&amp;"' AND "&amp;X186&amp;" THEN "&amp;G186&amp;" END) AS "&amp;I186</f>
        <v>,AVG(CASE WHEN TIPO_CNSM_CD='RSH' AND B.PERIODOMES=TO_CHAR(ADD_MONTHS(A.REF_DATE,-2),'YYYYMM') THEN R_CNSM_CNSMT END) AS I_R_RSH_EXP_TR_02MB</v>
      </c>
      <c r="X186" s="54" t="str">
        <f t="shared" si="30"/>
        <v>B.PERIODOMES=TO_CHAR(ADD_MONTHS(A.REF_DATE,-2),'YYYYMM')</v>
      </c>
      <c r="Y186" s="54" t="str">
        <f>","&amp;I186&amp;"=B."&amp;I186</f>
        <v>,I_R_RSH_EXP_TR_02MB=B.I_R_RSH_EXP_TR_02MB</v>
      </c>
      <c r="Z186" s="40" t="str">
        <f>",B."&amp;I186</f>
        <v>,B.I_R_RSH_EXP_TR_02MB</v>
      </c>
    </row>
    <row r="187" spans="1:26" x14ac:dyDescent="0.25">
      <c r="A187" s="8" t="s">
        <v>398</v>
      </c>
      <c r="B187" s="21">
        <f t="shared" si="32"/>
        <v>186</v>
      </c>
      <c r="C187" s="15">
        <f t="shared" si="33"/>
        <v>4</v>
      </c>
      <c r="D187" s="15">
        <f t="shared" si="31"/>
        <v>8</v>
      </c>
      <c r="E187" s="48" t="s">
        <v>401</v>
      </c>
      <c r="F187" s="48" t="s">
        <v>412</v>
      </c>
      <c r="G187" s="15" t="s">
        <v>81</v>
      </c>
      <c r="H187" s="15" t="s">
        <v>85</v>
      </c>
      <c r="I187" s="61" t="str">
        <f>M187&amp;"_"&amp;IF(N187&lt;&gt;"R",N187&amp;"_","")&amp;O187&amp;IF(R187&lt;&gt;"", "_", "")&amp;F187&amp;"_"&amp;R187</f>
        <v>I_R_RSH_EXP_TR_03MB</v>
      </c>
      <c r="J187" s="15" cm="1">
        <f t="array" ref="J187">SUMPRODUCT(--(I187=$I$2:$I$625))</f>
        <v>1</v>
      </c>
      <c r="K187" s="14">
        <v>20</v>
      </c>
      <c r="L187" s="15" t="s">
        <v>482</v>
      </c>
      <c r="M187" s="15" t="s">
        <v>10</v>
      </c>
      <c r="N187" s="14" t="s">
        <v>11</v>
      </c>
      <c r="O187" s="15" t="str">
        <f>"R_"&amp;P187&amp;"_EXP"</f>
        <v>R_RSH_EXP</v>
      </c>
      <c r="P187" s="14" t="str">
        <f>VLOOKUP(D187,Nomencalture!$D$4:$H$13,4,0)</f>
        <v>RSH</v>
      </c>
      <c r="Q187" s="14" t="str">
        <f>VLOOKUP(D187,Nomencalture!$D$4:$H$13,5,0)</f>
        <v>Retail, Supermarket, Home</v>
      </c>
      <c r="R187" s="16" t="str">
        <f t="shared" si="40"/>
        <v>03MB</v>
      </c>
      <c r="S187" s="16" t="s">
        <v>90</v>
      </c>
      <c r="T187" s="21">
        <v>3</v>
      </c>
      <c r="U187" s="21">
        <v>3</v>
      </c>
      <c r="V187" s="53" t="str">
        <f t="shared" si="29"/>
        <v>ALTER TABLE MDL_ABT_B_PD_TDC_S01 ADD I_R_RSH_EXP_TR_03MB NUMBER;</v>
      </c>
      <c r="W187" s="9" t="str">
        <f>","&amp;H187&amp;"(CASE WHEN TIPO_CNSM_CD='"&amp;P187&amp;"' AND "&amp;X187&amp;" THEN "&amp;G187&amp;" END) AS "&amp;I187</f>
        <v>,AVG(CASE WHEN TIPO_CNSM_CD='RSH' AND B.PERIODOMES=TO_CHAR(ADD_MONTHS(A.REF_DATE,-3),'YYYYMM') THEN R_CNSM_CNSMT END) AS I_R_RSH_EXP_TR_03MB</v>
      </c>
      <c r="X187" s="54" t="str">
        <f t="shared" si="30"/>
        <v>B.PERIODOMES=TO_CHAR(ADD_MONTHS(A.REF_DATE,-3),'YYYYMM')</v>
      </c>
      <c r="Y187" s="54" t="str">
        <f>","&amp;I187&amp;"=B."&amp;I187</f>
        <v>,I_R_RSH_EXP_TR_03MB=B.I_R_RSH_EXP_TR_03MB</v>
      </c>
      <c r="Z187" s="40" t="str">
        <f>",B."&amp;I187</f>
        <v>,B.I_R_RSH_EXP_TR_03MB</v>
      </c>
    </row>
    <row r="188" spans="1:26" x14ac:dyDescent="0.25">
      <c r="A188" s="8" t="s">
        <v>398</v>
      </c>
      <c r="B188" s="21">
        <f t="shared" si="32"/>
        <v>187</v>
      </c>
      <c r="C188" s="15">
        <f t="shared" si="33"/>
        <v>5</v>
      </c>
      <c r="D188" s="15">
        <f t="shared" si="31"/>
        <v>8</v>
      </c>
      <c r="E188" s="48" t="s">
        <v>401</v>
      </c>
      <c r="F188" s="48" t="s">
        <v>412</v>
      </c>
      <c r="G188" s="15" t="s">
        <v>81</v>
      </c>
      <c r="H188" s="15" t="s">
        <v>85</v>
      </c>
      <c r="I188" s="61" t="str">
        <f>M188&amp;"_"&amp;IF(N188&lt;&gt;"R",N188&amp;"_","")&amp;O188&amp;IF(R188&lt;&gt;"", "_", "")&amp;F188&amp;"_"&amp;R188</f>
        <v>I_R_RSH_EXP_TR_06MB</v>
      </c>
      <c r="J188" s="15" cm="1">
        <f t="array" ref="J188">SUMPRODUCT(--(I188=$I$2:$I$625))</f>
        <v>1</v>
      </c>
      <c r="K188" s="14">
        <v>20</v>
      </c>
      <c r="L188" s="15" t="s">
        <v>482</v>
      </c>
      <c r="M188" s="15" t="s">
        <v>10</v>
      </c>
      <c r="N188" s="14" t="s">
        <v>11</v>
      </c>
      <c r="O188" s="15" t="str">
        <f>"R_"&amp;P188&amp;"_EXP"</f>
        <v>R_RSH_EXP</v>
      </c>
      <c r="P188" s="14" t="str">
        <f>VLOOKUP(D188,Nomencalture!$D$4:$H$13,4,0)</f>
        <v>RSH</v>
      </c>
      <c r="Q188" s="14" t="str">
        <f>VLOOKUP(D188,Nomencalture!$D$4:$H$13,5,0)</f>
        <v>Retail, Supermarket, Home</v>
      </c>
      <c r="R188" s="16" t="str">
        <f t="shared" si="40"/>
        <v>06MB</v>
      </c>
      <c r="S188" s="16" t="s">
        <v>90</v>
      </c>
      <c r="T188" s="21">
        <v>6</v>
      </c>
      <c r="U188" s="21">
        <v>6</v>
      </c>
      <c r="V188" s="53" t="str">
        <f t="shared" si="29"/>
        <v>ALTER TABLE MDL_ABT_B_PD_TDC_S01 ADD I_R_RSH_EXP_TR_06MB NUMBER;</v>
      </c>
      <c r="W188" s="9" t="str">
        <f>","&amp;H188&amp;"(CASE WHEN TIPO_CNSM_CD='"&amp;P188&amp;"' AND "&amp;X188&amp;" THEN "&amp;G188&amp;" END) AS "&amp;I188</f>
        <v>,AVG(CASE WHEN TIPO_CNSM_CD='RSH' AND B.PERIODOMES=TO_CHAR(ADD_MONTHS(A.REF_DATE,-6),'YYYYMM') THEN R_CNSM_CNSMT END) AS I_R_RSH_EXP_TR_06MB</v>
      </c>
      <c r="X188" s="54" t="str">
        <f t="shared" si="30"/>
        <v>B.PERIODOMES=TO_CHAR(ADD_MONTHS(A.REF_DATE,-6),'YYYYMM')</v>
      </c>
      <c r="Y188" s="54" t="str">
        <f>","&amp;I188&amp;"=B."&amp;I188</f>
        <v>,I_R_RSH_EXP_TR_06MB=B.I_R_RSH_EXP_TR_06MB</v>
      </c>
      <c r="Z188" s="40" t="str">
        <f>",B."&amp;I188</f>
        <v>,B.I_R_RSH_EXP_TR_06MB</v>
      </c>
    </row>
    <row r="189" spans="1:26" x14ac:dyDescent="0.25">
      <c r="A189" s="8" t="s">
        <v>398</v>
      </c>
      <c r="B189" s="21">
        <f t="shared" si="32"/>
        <v>188</v>
      </c>
      <c r="C189" s="15">
        <f t="shared" si="33"/>
        <v>6</v>
      </c>
      <c r="D189" s="15">
        <f t="shared" si="31"/>
        <v>8</v>
      </c>
      <c r="E189" s="48" t="s">
        <v>401</v>
      </c>
      <c r="F189" s="48" t="s">
        <v>412</v>
      </c>
      <c r="G189" s="15" t="s">
        <v>81</v>
      </c>
      <c r="H189" s="15" t="s">
        <v>85</v>
      </c>
      <c r="I189" s="61" t="str">
        <f>M189&amp;"_"&amp;IF(N189&lt;&gt;"R",N189&amp;"_","")&amp;O189&amp;IF(R189&lt;&gt;"", "_", "")&amp;F189&amp;"_"&amp;R189</f>
        <v>I_R_RSH_EXP_TR_09MB</v>
      </c>
      <c r="J189" s="15" cm="1">
        <f t="array" ref="J189">SUMPRODUCT(--(I189=$I$2:$I$625))</f>
        <v>1</v>
      </c>
      <c r="K189" s="14">
        <v>20</v>
      </c>
      <c r="L189" s="15" t="s">
        <v>482</v>
      </c>
      <c r="M189" s="15" t="s">
        <v>10</v>
      </c>
      <c r="N189" s="14" t="s">
        <v>11</v>
      </c>
      <c r="O189" s="15" t="str">
        <f>"R_"&amp;P189&amp;"_EXP"</f>
        <v>R_RSH_EXP</v>
      </c>
      <c r="P189" s="14" t="str">
        <f>VLOOKUP(D189,Nomencalture!$D$4:$H$13,4,0)</f>
        <v>RSH</v>
      </c>
      <c r="Q189" s="14" t="str">
        <f>VLOOKUP(D189,Nomencalture!$D$4:$H$13,5,0)</f>
        <v>Retail, Supermarket, Home</v>
      </c>
      <c r="R189" s="16" t="str">
        <f t="shared" si="40"/>
        <v>09MB</v>
      </c>
      <c r="S189" s="16" t="s">
        <v>90</v>
      </c>
      <c r="T189" s="21">
        <v>9</v>
      </c>
      <c r="U189" s="21">
        <v>9</v>
      </c>
      <c r="V189" s="53" t="str">
        <f t="shared" si="29"/>
        <v>ALTER TABLE MDL_ABT_B_PD_TDC_S01 ADD I_R_RSH_EXP_TR_09MB NUMBER;</v>
      </c>
      <c r="W189" s="9" t="str">
        <f>","&amp;H189&amp;"(CASE WHEN TIPO_CNSM_CD='"&amp;P189&amp;"' AND "&amp;X189&amp;" THEN "&amp;G189&amp;" END) AS "&amp;I189</f>
        <v>,AVG(CASE WHEN TIPO_CNSM_CD='RSH' AND B.PERIODOMES=TO_CHAR(ADD_MONTHS(A.REF_DATE,-9),'YYYYMM') THEN R_CNSM_CNSMT END) AS I_R_RSH_EXP_TR_09MB</v>
      </c>
      <c r="X189" s="54" t="str">
        <f t="shared" si="30"/>
        <v>B.PERIODOMES=TO_CHAR(ADD_MONTHS(A.REF_DATE,-9),'YYYYMM')</v>
      </c>
      <c r="Y189" s="54" t="str">
        <f>","&amp;I189&amp;"=B."&amp;I189</f>
        <v>,I_R_RSH_EXP_TR_09MB=B.I_R_RSH_EXP_TR_09MB</v>
      </c>
      <c r="Z189" s="40" t="str">
        <f>",B."&amp;I189</f>
        <v>,B.I_R_RSH_EXP_TR_09MB</v>
      </c>
    </row>
    <row r="190" spans="1:26" x14ac:dyDescent="0.25">
      <c r="A190" s="8" t="s">
        <v>398</v>
      </c>
      <c r="B190" s="21">
        <f t="shared" si="32"/>
        <v>189</v>
      </c>
      <c r="C190" s="15">
        <f t="shared" si="33"/>
        <v>7</v>
      </c>
      <c r="D190" s="15">
        <f t="shared" si="31"/>
        <v>8</v>
      </c>
      <c r="E190" s="48" t="s">
        <v>401</v>
      </c>
      <c r="F190" s="48" t="s">
        <v>412</v>
      </c>
      <c r="G190" s="15" t="s">
        <v>81</v>
      </c>
      <c r="H190" s="15" t="s">
        <v>85</v>
      </c>
      <c r="I190" s="61" t="str">
        <f>M190&amp;"_"&amp;IF(N190&lt;&gt;"R",N190&amp;"_","")&amp;O190&amp;IF(R190&lt;&gt;"", "_", "")&amp;F190&amp;"_"&amp;R190</f>
        <v>I_R_RSH_EXP_TR_12MB</v>
      </c>
      <c r="J190" s="15" cm="1">
        <f t="array" ref="J190">SUMPRODUCT(--(I190=$I$2:$I$625))</f>
        <v>1</v>
      </c>
      <c r="K190" s="14">
        <v>20</v>
      </c>
      <c r="L190" s="15" t="s">
        <v>482</v>
      </c>
      <c r="M190" s="15" t="s">
        <v>10</v>
      </c>
      <c r="N190" s="14" t="s">
        <v>11</v>
      </c>
      <c r="O190" s="15" t="str">
        <f>"R_"&amp;P190&amp;"_EXP"</f>
        <v>R_RSH_EXP</v>
      </c>
      <c r="P190" s="14" t="str">
        <f>VLOOKUP(D190,Nomencalture!$D$4:$H$13,4,0)</f>
        <v>RSH</v>
      </c>
      <c r="Q190" s="14" t="str">
        <f>VLOOKUP(D190,Nomencalture!$D$4:$H$13,5,0)</f>
        <v>Retail, Supermarket, Home</v>
      </c>
      <c r="R190" s="16" t="str">
        <f t="shared" si="40"/>
        <v>12MB</v>
      </c>
      <c r="S190" s="16" t="s">
        <v>90</v>
      </c>
      <c r="T190" s="21">
        <v>12</v>
      </c>
      <c r="U190" s="21">
        <v>12</v>
      </c>
      <c r="V190" s="53" t="str">
        <f t="shared" si="29"/>
        <v>ALTER TABLE MDL_ABT_B_PD_TDC_S01 ADD I_R_RSH_EXP_TR_12MB NUMBER;</v>
      </c>
      <c r="W190" s="9" t="str">
        <f>","&amp;H190&amp;"(CASE WHEN TIPO_CNSM_CD='"&amp;P190&amp;"' AND "&amp;X190&amp;" THEN "&amp;G190&amp;" END) AS "&amp;I190</f>
        <v>,AVG(CASE WHEN TIPO_CNSM_CD='RSH' AND B.PERIODOMES=TO_CHAR(ADD_MONTHS(A.REF_DATE,-12),'YYYYMM') THEN R_CNSM_CNSMT END) AS I_R_RSH_EXP_TR_12MB</v>
      </c>
      <c r="X190" s="54" t="str">
        <f t="shared" si="30"/>
        <v>B.PERIODOMES=TO_CHAR(ADD_MONTHS(A.REF_DATE,-12),'YYYYMM')</v>
      </c>
      <c r="Y190" s="54" t="str">
        <f>","&amp;I190&amp;"=B."&amp;I190</f>
        <v>,I_R_RSH_EXP_TR_12MB=B.I_R_RSH_EXP_TR_12MB</v>
      </c>
      <c r="Z190" s="40" t="str">
        <f>",B."&amp;I190</f>
        <v>,B.I_R_RSH_EXP_TR_12MB</v>
      </c>
    </row>
    <row r="191" spans="1:26" x14ac:dyDescent="0.25">
      <c r="A191" s="8" t="s">
        <v>398</v>
      </c>
      <c r="B191" s="21">
        <f t="shared" si="32"/>
        <v>190</v>
      </c>
      <c r="C191" s="15">
        <f t="shared" si="33"/>
        <v>8</v>
      </c>
      <c r="D191" s="15">
        <f t="shared" si="31"/>
        <v>8</v>
      </c>
      <c r="E191" s="48" t="s">
        <v>401</v>
      </c>
      <c r="F191" s="48" t="s">
        <v>412</v>
      </c>
      <c r="G191" s="15" t="s">
        <v>82</v>
      </c>
      <c r="H191" s="15" t="s">
        <v>85</v>
      </c>
      <c r="I191" s="61" t="str">
        <f>M191&amp;"_"&amp;IF(N191&lt;&gt;"R",N191&amp;"_","")&amp;O191&amp;IF(R191&lt;&gt;"", "_", "")&amp;F191&amp;"_"&amp;R191</f>
        <v>I_MV_R_RSH_EXP_TR_L00M</v>
      </c>
      <c r="J191" s="15" cm="1">
        <f t="array" ref="J191">SUMPRODUCT(--(I191=$I$2:$I$625))</f>
        <v>1</v>
      </c>
      <c r="K191" s="14">
        <v>20</v>
      </c>
      <c r="L191" s="15" t="s">
        <v>482</v>
      </c>
      <c r="M191" s="15" t="s">
        <v>10</v>
      </c>
      <c r="N191" s="14" t="s">
        <v>520</v>
      </c>
      <c r="O191" s="15" t="str">
        <f>"R_"&amp;P191&amp;"_EXP"</f>
        <v>R_RSH_EXP</v>
      </c>
      <c r="P191" s="14" t="str">
        <f>VLOOKUP(D191,Nomencalture!$D$4:$H$13,4,0)</f>
        <v>RSH</v>
      </c>
      <c r="Q191" s="14" t="str">
        <f>VLOOKUP(D191,Nomencalture!$D$4:$H$13,5,0)</f>
        <v>Retail, Supermarket, Home</v>
      </c>
      <c r="R191" s="16" t="str">
        <f>IF(AND(S191="P",N191="R"),TEXT(T191,"00")&amp;"MB",IF(OR(T191&gt;1,N191="VM"),"L"&amp;TEXT(T191,"00")&amp;"_"&amp;TEXT(U191,"00"),"L"&amp;TEXT(U191,"00")&amp;"M"))</f>
        <v>L00M</v>
      </c>
      <c r="S191" s="16" t="s">
        <v>90</v>
      </c>
      <c r="T191" s="20">
        <v>1</v>
      </c>
      <c r="U191" s="21">
        <v>0</v>
      </c>
      <c r="V191" s="53" t="str">
        <f t="shared" si="29"/>
        <v>ALTER TABLE MDL_ABT_B_PD_TDC_S01 ADD I_MV_R_RSH_EXP_TR_L00M NUMBER;</v>
      </c>
      <c r="W191" s="9" t="str">
        <f>","&amp;H191&amp;"(CASE WHEN TIPO_CNSM_CD='"&amp;P191&amp;"' AND "&amp;X191&amp;" THEN "&amp;G191&amp;" END) AS "&amp;I191</f>
        <v>,AVG(CASE WHEN TIPO_CNSM_CD='RSH' AND B.PERIODOMES=TO_CHAR(ADD_MONTHS(A.REF_DATE,-0),'YYYYMM') THEN VM_R_CNSM_CNSMT END) AS I_MV_R_RSH_EXP_TR_L00M</v>
      </c>
      <c r="X191" s="54" t="str">
        <f t="shared" si="30"/>
        <v>B.PERIODOMES=TO_CHAR(ADD_MONTHS(A.REF_DATE,-0),'YYYYMM')</v>
      </c>
      <c r="Y191" s="54" t="str">
        <f>","&amp;I191&amp;"=B."&amp;I191</f>
        <v>,I_MV_R_RSH_EXP_TR_L00M=B.I_MV_R_RSH_EXP_TR_L00M</v>
      </c>
      <c r="Z191" s="40" t="str">
        <f>",B."&amp;I191</f>
        <v>,B.I_MV_R_RSH_EXP_TR_L00M</v>
      </c>
    </row>
    <row r="192" spans="1:26" x14ac:dyDescent="0.25">
      <c r="A192" s="8" t="s">
        <v>398</v>
      </c>
      <c r="B192" s="21">
        <f t="shared" si="32"/>
        <v>191</v>
      </c>
      <c r="C192" s="15">
        <f t="shared" si="33"/>
        <v>9</v>
      </c>
      <c r="D192" s="15">
        <f t="shared" si="31"/>
        <v>8</v>
      </c>
      <c r="E192" s="48" t="s">
        <v>401</v>
      </c>
      <c r="F192" s="48" t="s">
        <v>412</v>
      </c>
      <c r="G192" s="15" t="s">
        <v>82</v>
      </c>
      <c r="H192" s="15" t="s">
        <v>85</v>
      </c>
      <c r="I192" s="61" t="str">
        <f>M192&amp;"_"&amp;IF(N192&lt;&gt;"R",N192&amp;"_","")&amp;O192&amp;IF(R192&lt;&gt;"", "_", "")&amp;F192&amp;"_"&amp;R192</f>
        <v>I_MV_R_RSH_EXP_TR_L02_01</v>
      </c>
      <c r="J192" s="15" cm="1">
        <f t="array" ref="J192">SUMPRODUCT(--(I192=$I$2:$I$625))</f>
        <v>1</v>
      </c>
      <c r="K192" s="14">
        <v>24</v>
      </c>
      <c r="L192" s="15" t="s">
        <v>482</v>
      </c>
      <c r="M192" s="15" t="s">
        <v>10</v>
      </c>
      <c r="N192" s="14" t="s">
        <v>520</v>
      </c>
      <c r="O192" s="15" t="str">
        <f>"R_"&amp;P192&amp;"_EXP"</f>
        <v>R_RSH_EXP</v>
      </c>
      <c r="P192" s="14" t="str">
        <f>VLOOKUP(D192,Nomencalture!$D$4:$H$13,4,0)</f>
        <v>RSH</v>
      </c>
      <c r="Q192" s="14" t="str">
        <f>VLOOKUP(D192,Nomencalture!$D$4:$H$13,5,0)</f>
        <v>Retail, Supermarket, Home</v>
      </c>
      <c r="R192" s="16" t="str">
        <f>IF(AND(S192="P",N192="R"),TEXT(T192,"00")&amp;"MB",IF(OR(T192&gt;1,N192="VM"),"L"&amp;TEXT(T192,"00")&amp;"_"&amp;TEXT(U192,"00"),"L"&amp;TEXT(U192,"00")&amp;"M"))</f>
        <v>L02_01</v>
      </c>
      <c r="S192" s="16" t="s">
        <v>90</v>
      </c>
      <c r="T192" s="16">
        <v>2</v>
      </c>
      <c r="U192" s="22">
        <v>1</v>
      </c>
      <c r="V192" s="53" t="str">
        <f t="shared" si="29"/>
        <v>ALTER TABLE MDL_ABT_B_PD_TDC_S01 ADD I_MV_R_RSH_EXP_TR_L02_01 NUMBER;</v>
      </c>
      <c r="W192" s="9" t="str">
        <f>","&amp;H192&amp;"(CASE WHEN TIPO_CNSM_CD='"&amp;P192&amp;"' AND "&amp;X192&amp;" THEN "&amp;G192&amp;" END) AS "&amp;I192</f>
        <v>,AVG(CASE WHEN TIPO_CNSM_CD='RSH' AND B.PERIODOMES=TO_CHAR(ADD_MONTHS(A.REF_DATE,-1),'YYYYMM') THEN VM_R_CNSM_CNSMT END) AS I_MV_R_RSH_EXP_TR_L02_01</v>
      </c>
      <c r="X192" s="54" t="str">
        <f t="shared" si="30"/>
        <v>B.PERIODOMES=TO_CHAR(ADD_MONTHS(A.REF_DATE,-1),'YYYYMM')</v>
      </c>
      <c r="Y192" s="54" t="str">
        <f>","&amp;I192&amp;"=B."&amp;I192</f>
        <v>,I_MV_R_RSH_EXP_TR_L02_01=B.I_MV_R_RSH_EXP_TR_L02_01</v>
      </c>
      <c r="Z192" s="40" t="str">
        <f>",B."&amp;I192</f>
        <v>,B.I_MV_R_RSH_EXP_TR_L02_01</v>
      </c>
    </row>
    <row r="193" spans="1:26" x14ac:dyDescent="0.25">
      <c r="A193" s="8" t="s">
        <v>398</v>
      </c>
      <c r="B193" s="21">
        <f t="shared" si="32"/>
        <v>192</v>
      </c>
      <c r="C193" s="15">
        <f t="shared" si="33"/>
        <v>10</v>
      </c>
      <c r="D193" s="15">
        <f t="shared" si="31"/>
        <v>8</v>
      </c>
      <c r="E193" s="48" t="s">
        <v>401</v>
      </c>
      <c r="F193" s="48" t="s">
        <v>412</v>
      </c>
      <c r="G193" s="15" t="s">
        <v>82</v>
      </c>
      <c r="H193" s="15" t="s">
        <v>85</v>
      </c>
      <c r="I193" s="61" t="str">
        <f>M193&amp;"_"&amp;IF(N193&lt;&gt;"R",N193&amp;"_","")&amp;O193&amp;IF(R193&lt;&gt;"", "_", "")&amp;F193&amp;"_"&amp;R193</f>
        <v>I_MV_R_RSH_EXP_TR_L03_02</v>
      </c>
      <c r="J193" s="15" cm="1">
        <f t="array" ref="J193">SUMPRODUCT(--(I193=$I$2:$I$625))</f>
        <v>1</v>
      </c>
      <c r="K193" s="14">
        <v>24</v>
      </c>
      <c r="L193" s="15" t="s">
        <v>482</v>
      </c>
      <c r="M193" s="15" t="s">
        <v>10</v>
      </c>
      <c r="N193" s="14" t="s">
        <v>520</v>
      </c>
      <c r="O193" s="15" t="str">
        <f>"R_"&amp;P193&amp;"_EXP"</f>
        <v>R_RSH_EXP</v>
      </c>
      <c r="P193" s="14" t="str">
        <f>VLOOKUP(D193,Nomencalture!$D$4:$H$13,4,0)</f>
        <v>RSH</v>
      </c>
      <c r="Q193" s="14" t="str">
        <f>VLOOKUP(D193,Nomencalture!$D$4:$H$13,5,0)</f>
        <v>Retail, Supermarket, Home</v>
      </c>
      <c r="R193" s="16" t="str">
        <f t="shared" ref="R193:R197" si="41">IF(AND(S193="P",N193="R"),TEXT(T193,"00")&amp;"MB",IF(OR(T193&gt;1,N193="VM"),"L"&amp;TEXT(T193,"00")&amp;"_"&amp;TEXT(U193,"00"),"L"&amp;TEXT(U193,"00")&amp;"M"))</f>
        <v>L03_02</v>
      </c>
      <c r="S193" s="16" t="s">
        <v>90</v>
      </c>
      <c r="T193" s="16">
        <v>3</v>
      </c>
      <c r="U193" s="22">
        <v>2</v>
      </c>
      <c r="V193" s="53" t="str">
        <f t="shared" si="29"/>
        <v>ALTER TABLE MDL_ABT_B_PD_TDC_S01 ADD I_MV_R_RSH_EXP_TR_L03_02 NUMBER;</v>
      </c>
      <c r="W193" s="9" t="str">
        <f>","&amp;H193&amp;"(CASE WHEN TIPO_CNSM_CD='"&amp;P193&amp;"' AND "&amp;X193&amp;" THEN "&amp;G193&amp;" END) AS "&amp;I193</f>
        <v>,AVG(CASE WHEN TIPO_CNSM_CD='RSH' AND B.PERIODOMES=TO_CHAR(ADD_MONTHS(A.REF_DATE,-2),'YYYYMM') THEN VM_R_CNSM_CNSMT END) AS I_MV_R_RSH_EXP_TR_L03_02</v>
      </c>
      <c r="X193" s="54" t="str">
        <f t="shared" si="30"/>
        <v>B.PERIODOMES=TO_CHAR(ADD_MONTHS(A.REF_DATE,-2),'YYYYMM')</v>
      </c>
      <c r="Y193" s="54" t="str">
        <f>","&amp;I193&amp;"=B."&amp;I193</f>
        <v>,I_MV_R_RSH_EXP_TR_L03_02=B.I_MV_R_RSH_EXP_TR_L03_02</v>
      </c>
      <c r="Z193" s="40" t="str">
        <f>",B."&amp;I193</f>
        <v>,B.I_MV_R_RSH_EXP_TR_L03_02</v>
      </c>
    </row>
    <row r="194" spans="1:26" x14ac:dyDescent="0.25">
      <c r="A194" s="8" t="s">
        <v>398</v>
      </c>
      <c r="B194" s="21">
        <f t="shared" si="32"/>
        <v>193</v>
      </c>
      <c r="C194" s="15">
        <f t="shared" si="33"/>
        <v>11</v>
      </c>
      <c r="D194" s="15">
        <f t="shared" si="31"/>
        <v>8</v>
      </c>
      <c r="E194" s="48" t="s">
        <v>401</v>
      </c>
      <c r="F194" s="48" t="s">
        <v>412</v>
      </c>
      <c r="G194" s="15" t="s">
        <v>92</v>
      </c>
      <c r="H194" s="15" t="s">
        <v>85</v>
      </c>
      <c r="I194" s="61" t="str">
        <f>M194&amp;"_"&amp;IF(N194&lt;&gt;"R",N194&amp;"_","")&amp;O194&amp;IF(R194&lt;&gt;"", "_", "")&amp;F194&amp;"_"&amp;R194</f>
        <v>I_QV_R_RSH_EXP_TR_L06_03</v>
      </c>
      <c r="J194" s="15" cm="1">
        <f t="array" ref="J194">SUMPRODUCT(--(I194=$I$2:$I$625))</f>
        <v>1</v>
      </c>
      <c r="K194" s="14">
        <v>24</v>
      </c>
      <c r="L194" s="15" t="s">
        <v>482</v>
      </c>
      <c r="M194" s="15" t="s">
        <v>10</v>
      </c>
      <c r="N194" s="14" t="s">
        <v>521</v>
      </c>
      <c r="O194" s="15" t="str">
        <f>"R_"&amp;P194&amp;"_EXP"</f>
        <v>R_RSH_EXP</v>
      </c>
      <c r="P194" s="14" t="str">
        <f>VLOOKUP(D194,Nomencalture!$D$4:$H$13,4,0)</f>
        <v>RSH</v>
      </c>
      <c r="Q194" s="14" t="str">
        <f>VLOOKUP(D194,Nomencalture!$D$4:$H$13,5,0)</f>
        <v>Retail, Supermarket, Home</v>
      </c>
      <c r="R194" s="16" t="str">
        <f t="shared" si="41"/>
        <v>L06_03</v>
      </c>
      <c r="S194" s="16" t="s">
        <v>90</v>
      </c>
      <c r="T194" s="16">
        <v>6</v>
      </c>
      <c r="U194" s="22">
        <v>3</v>
      </c>
      <c r="V194" s="53" t="str">
        <f t="shared" ref="V194:V257" si="42">"ALTER TABLE MDL_ABT_B_PD_TDC_S01 ADD "&amp;I194&amp;" NUMBER;"</f>
        <v>ALTER TABLE MDL_ABT_B_PD_TDC_S01 ADD I_QV_R_RSH_EXP_TR_L06_03 NUMBER;</v>
      </c>
      <c r="W194" s="9" t="str">
        <f>","&amp;H194&amp;"(CASE WHEN TIPO_CNSM_CD='"&amp;P194&amp;"' AND "&amp;X194&amp;" THEN "&amp;G194&amp;" END) AS "&amp;I194</f>
        <v>,AVG(CASE WHEN TIPO_CNSM_CD='RSH' AND B.PERIODOMES=TO_CHAR(ADD_MONTHS(A.REF_DATE,-3),'YYYYMM') THEN VT_R_CNSM_CNSMT END) AS I_QV_R_RSH_EXP_TR_L06_03</v>
      </c>
      <c r="X194" s="54" t="str">
        <f t="shared" ref="X194:X257" si="43">IF(S194="P","B.PERIODOMES=TO_CHAR(ADD_MONTHS(A.REF_DATE,-"&amp;U194&amp;"),'YYYYMM')","B.PERIODOMES BETWEEN TO_CHAR(ADD_MONTHS(A.REF_DATE,-"&amp;U194&amp;"),'YYYYMM') AND TO_CHAR(ADD_MONTHS(A.REF_DATE,-"&amp;T194&amp;"),'YYYYMM')")</f>
        <v>B.PERIODOMES=TO_CHAR(ADD_MONTHS(A.REF_DATE,-3),'YYYYMM')</v>
      </c>
      <c r="Y194" s="54" t="str">
        <f>","&amp;I194&amp;"=B."&amp;I194</f>
        <v>,I_QV_R_RSH_EXP_TR_L06_03=B.I_QV_R_RSH_EXP_TR_L06_03</v>
      </c>
      <c r="Z194" s="40" t="str">
        <f>",B."&amp;I194</f>
        <v>,B.I_QV_R_RSH_EXP_TR_L06_03</v>
      </c>
    </row>
    <row r="195" spans="1:26" x14ac:dyDescent="0.25">
      <c r="A195" s="8" t="s">
        <v>398</v>
      </c>
      <c r="B195" s="21">
        <f t="shared" si="32"/>
        <v>194</v>
      </c>
      <c r="C195" s="15">
        <f t="shared" si="33"/>
        <v>12</v>
      </c>
      <c r="D195" s="15">
        <f t="shared" ref="D195:D258" si="44">IF(MOD(B194,26)=0,D194+1,D194)</f>
        <v>8</v>
      </c>
      <c r="E195" s="48" t="s">
        <v>401</v>
      </c>
      <c r="F195" s="48" t="s">
        <v>412</v>
      </c>
      <c r="G195" s="15" t="s">
        <v>92</v>
      </c>
      <c r="H195" s="15" t="s">
        <v>85</v>
      </c>
      <c r="I195" s="61" t="str">
        <f>M195&amp;"_"&amp;IF(N195&lt;&gt;"R",N195&amp;"_","")&amp;O195&amp;IF(R195&lt;&gt;"", "_", "")&amp;F195&amp;"_"&amp;R195</f>
        <v>I_QV_R_RSH_EXP_TR_L09_06</v>
      </c>
      <c r="J195" s="15" cm="1">
        <f t="array" ref="J195">SUMPRODUCT(--(I195=$I$2:$I$625))</f>
        <v>1</v>
      </c>
      <c r="K195" s="14">
        <v>24</v>
      </c>
      <c r="L195" s="15" t="s">
        <v>482</v>
      </c>
      <c r="M195" s="15" t="s">
        <v>10</v>
      </c>
      <c r="N195" s="14" t="s">
        <v>521</v>
      </c>
      <c r="O195" s="15" t="str">
        <f>"R_"&amp;P195&amp;"_EXP"</f>
        <v>R_RSH_EXP</v>
      </c>
      <c r="P195" s="14" t="str">
        <f>VLOOKUP(D195,Nomencalture!$D$4:$H$13,4,0)</f>
        <v>RSH</v>
      </c>
      <c r="Q195" s="14" t="str">
        <f>VLOOKUP(D195,Nomencalture!$D$4:$H$13,5,0)</f>
        <v>Retail, Supermarket, Home</v>
      </c>
      <c r="R195" s="16" t="str">
        <f t="shared" si="41"/>
        <v>L09_06</v>
      </c>
      <c r="S195" s="16" t="s">
        <v>90</v>
      </c>
      <c r="T195" s="16">
        <v>9</v>
      </c>
      <c r="U195" s="22">
        <v>6</v>
      </c>
      <c r="V195" s="53" t="str">
        <f t="shared" si="42"/>
        <v>ALTER TABLE MDL_ABT_B_PD_TDC_S01 ADD I_QV_R_RSH_EXP_TR_L09_06 NUMBER;</v>
      </c>
      <c r="W195" s="9" t="str">
        <f>","&amp;H195&amp;"(CASE WHEN TIPO_CNSM_CD='"&amp;P195&amp;"' AND "&amp;X195&amp;" THEN "&amp;G195&amp;" END) AS "&amp;I195</f>
        <v>,AVG(CASE WHEN TIPO_CNSM_CD='RSH' AND B.PERIODOMES=TO_CHAR(ADD_MONTHS(A.REF_DATE,-6),'YYYYMM') THEN VT_R_CNSM_CNSMT END) AS I_QV_R_RSH_EXP_TR_L09_06</v>
      </c>
      <c r="X195" s="54" t="str">
        <f t="shared" si="43"/>
        <v>B.PERIODOMES=TO_CHAR(ADD_MONTHS(A.REF_DATE,-6),'YYYYMM')</v>
      </c>
      <c r="Y195" s="54" t="str">
        <f>","&amp;I195&amp;"=B."&amp;I195</f>
        <v>,I_QV_R_RSH_EXP_TR_L09_06=B.I_QV_R_RSH_EXP_TR_L09_06</v>
      </c>
      <c r="Z195" s="40" t="str">
        <f>",B."&amp;I195</f>
        <v>,B.I_QV_R_RSH_EXP_TR_L09_06</v>
      </c>
    </row>
    <row r="196" spans="1:26" x14ac:dyDescent="0.25">
      <c r="A196" s="8" t="s">
        <v>398</v>
      </c>
      <c r="B196" s="21">
        <f t="shared" ref="B196:B259" si="45">B195+1</f>
        <v>195</v>
      </c>
      <c r="C196" s="15">
        <f t="shared" ref="C196:C259" si="46">IF(MOD(C195+1,27)=0,1,C195+1)</f>
        <v>13</v>
      </c>
      <c r="D196" s="15">
        <f t="shared" si="44"/>
        <v>8</v>
      </c>
      <c r="E196" s="48" t="s">
        <v>401</v>
      </c>
      <c r="F196" s="48" t="s">
        <v>412</v>
      </c>
      <c r="G196" s="15" t="s">
        <v>92</v>
      </c>
      <c r="H196" s="15" t="s">
        <v>85</v>
      </c>
      <c r="I196" s="61" t="str">
        <f>M196&amp;"_"&amp;IF(N196&lt;&gt;"R",N196&amp;"_","")&amp;O196&amp;IF(R196&lt;&gt;"", "_", "")&amp;F196&amp;"_"&amp;R196</f>
        <v>I_QV_R_RSH_EXP_TR_L12_09</v>
      </c>
      <c r="J196" s="15" cm="1">
        <f t="array" ref="J196">SUMPRODUCT(--(I196=$I$2:$I$625))</f>
        <v>1</v>
      </c>
      <c r="K196" s="14">
        <v>24</v>
      </c>
      <c r="L196" s="15" t="s">
        <v>482</v>
      </c>
      <c r="M196" s="15" t="s">
        <v>10</v>
      </c>
      <c r="N196" s="14" t="s">
        <v>521</v>
      </c>
      <c r="O196" s="15" t="str">
        <f>"R_"&amp;P196&amp;"_EXP"</f>
        <v>R_RSH_EXP</v>
      </c>
      <c r="P196" s="14" t="str">
        <f>VLOOKUP(D196,Nomencalture!$D$4:$H$13,4,0)</f>
        <v>RSH</v>
      </c>
      <c r="Q196" s="14" t="str">
        <f>VLOOKUP(D196,Nomencalture!$D$4:$H$13,5,0)</f>
        <v>Retail, Supermarket, Home</v>
      </c>
      <c r="R196" s="16" t="str">
        <f t="shared" si="41"/>
        <v>L12_09</v>
      </c>
      <c r="S196" s="16" t="s">
        <v>90</v>
      </c>
      <c r="T196" s="16">
        <v>12</v>
      </c>
      <c r="U196" s="22">
        <v>9</v>
      </c>
      <c r="V196" s="53" t="str">
        <f t="shared" si="42"/>
        <v>ALTER TABLE MDL_ABT_B_PD_TDC_S01 ADD I_QV_R_RSH_EXP_TR_L12_09 NUMBER;</v>
      </c>
      <c r="W196" s="9" t="str">
        <f>","&amp;H196&amp;"(CASE WHEN TIPO_CNSM_CD='"&amp;P196&amp;"' AND "&amp;X196&amp;" THEN "&amp;G196&amp;" END) AS "&amp;I196</f>
        <v>,AVG(CASE WHEN TIPO_CNSM_CD='RSH' AND B.PERIODOMES=TO_CHAR(ADD_MONTHS(A.REF_DATE,-9),'YYYYMM') THEN VT_R_CNSM_CNSMT END) AS I_QV_R_RSH_EXP_TR_L12_09</v>
      </c>
      <c r="X196" s="54" t="str">
        <f t="shared" si="43"/>
        <v>B.PERIODOMES=TO_CHAR(ADD_MONTHS(A.REF_DATE,-9),'YYYYMM')</v>
      </c>
      <c r="Y196" s="54" t="str">
        <f>","&amp;I196&amp;"=B."&amp;I196</f>
        <v>,I_QV_R_RSH_EXP_TR_L12_09=B.I_QV_R_RSH_EXP_TR_L12_09</v>
      </c>
      <c r="Z196" s="40" t="str">
        <f>",B."&amp;I196</f>
        <v>,B.I_QV_R_RSH_EXP_TR_L12_09</v>
      </c>
    </row>
    <row r="197" spans="1:26" x14ac:dyDescent="0.25">
      <c r="A197" s="8" t="s">
        <v>398</v>
      </c>
      <c r="B197" s="21">
        <f t="shared" si="45"/>
        <v>196</v>
      </c>
      <c r="C197" s="15">
        <f t="shared" si="46"/>
        <v>14</v>
      </c>
      <c r="D197" s="15">
        <f t="shared" si="44"/>
        <v>8</v>
      </c>
      <c r="E197" s="48" t="s">
        <v>401</v>
      </c>
      <c r="F197" s="48" t="s">
        <v>412</v>
      </c>
      <c r="G197" s="15" t="s">
        <v>93</v>
      </c>
      <c r="H197" s="15" t="s">
        <v>85</v>
      </c>
      <c r="I197" s="61" t="str">
        <f>M197&amp;"_"&amp;IF(N197&lt;&gt;"R",N197&amp;"_","")&amp;O197&amp;IF(R197&lt;&gt;"", "_", "")&amp;F197&amp;"_"&amp;R197</f>
        <v>I_SV_R_RSH_EXP_TR_L12_06</v>
      </c>
      <c r="J197" s="15" cm="1">
        <f t="array" ref="J197">SUMPRODUCT(--(I197=$I$2:$I$625))</f>
        <v>1</v>
      </c>
      <c r="K197" s="14">
        <v>24</v>
      </c>
      <c r="L197" s="15" t="s">
        <v>482</v>
      </c>
      <c r="M197" s="15" t="s">
        <v>10</v>
      </c>
      <c r="N197" s="14" t="s">
        <v>523</v>
      </c>
      <c r="O197" s="15" t="str">
        <f>"R_"&amp;P197&amp;"_EXP"</f>
        <v>R_RSH_EXP</v>
      </c>
      <c r="P197" s="14" t="str">
        <f>VLOOKUP(D197,Nomencalture!$D$4:$H$13,4,0)</f>
        <v>RSH</v>
      </c>
      <c r="Q197" s="14" t="str">
        <f>VLOOKUP(D197,Nomencalture!$D$4:$H$13,5,0)</f>
        <v>Retail, Supermarket, Home</v>
      </c>
      <c r="R197" s="16" t="str">
        <f t="shared" si="41"/>
        <v>L12_06</v>
      </c>
      <c r="S197" s="16" t="s">
        <v>90</v>
      </c>
      <c r="T197" s="16">
        <v>12</v>
      </c>
      <c r="U197" s="22">
        <v>6</v>
      </c>
      <c r="V197" s="53" t="str">
        <f t="shared" si="42"/>
        <v>ALTER TABLE MDL_ABT_B_PD_TDC_S01 ADD I_SV_R_RSH_EXP_TR_L12_06 NUMBER;</v>
      </c>
      <c r="W197" s="9" t="str">
        <f>","&amp;H197&amp;"(CASE WHEN TIPO_CNSM_CD='"&amp;P197&amp;"' AND "&amp;X197&amp;" THEN "&amp;G197&amp;" END) AS "&amp;I197</f>
        <v>,AVG(CASE WHEN TIPO_CNSM_CD='RSH' AND B.PERIODOMES=TO_CHAR(ADD_MONTHS(A.REF_DATE,-6),'YYYYMM') THEN VS_R_CNSM_CNSMT END) AS I_SV_R_RSH_EXP_TR_L12_06</v>
      </c>
      <c r="X197" s="54" t="str">
        <f t="shared" si="43"/>
        <v>B.PERIODOMES=TO_CHAR(ADD_MONTHS(A.REF_DATE,-6),'YYYYMM')</v>
      </c>
      <c r="Y197" s="54" t="str">
        <f>","&amp;I197&amp;"=B."&amp;I197</f>
        <v>,I_SV_R_RSH_EXP_TR_L12_06=B.I_SV_R_RSH_EXP_TR_L12_06</v>
      </c>
      <c r="Z197" s="40" t="str">
        <f>",B."&amp;I197</f>
        <v>,B.I_SV_R_RSH_EXP_TR_L12_06</v>
      </c>
    </row>
    <row r="198" spans="1:26" x14ac:dyDescent="0.25">
      <c r="A198" s="8" t="s">
        <v>398</v>
      </c>
      <c r="B198" s="21">
        <f t="shared" si="45"/>
        <v>197</v>
      </c>
      <c r="C198" s="15">
        <f t="shared" si="46"/>
        <v>15</v>
      </c>
      <c r="D198" s="15">
        <f t="shared" si="44"/>
        <v>8</v>
      </c>
      <c r="E198" s="48" t="s">
        <v>401</v>
      </c>
      <c r="F198" s="48" t="s">
        <v>412</v>
      </c>
      <c r="G198" s="15" t="s">
        <v>81</v>
      </c>
      <c r="H198" s="15" t="s">
        <v>85</v>
      </c>
      <c r="I198" s="61" t="str">
        <f>M198&amp;"_"&amp;IF(N198&lt;&gt;"R",N198&amp;"_","")&amp;O198&amp;IF(R198&lt;&gt;"", "_", "")&amp;F198&amp;"_"&amp;R198</f>
        <v>I_AV_R_RSH_EXP_TR_L03M</v>
      </c>
      <c r="J198" s="15" cm="1">
        <f t="array" ref="J198">SUMPRODUCT(--(I198=$I$2:$I$625))</f>
        <v>1</v>
      </c>
      <c r="K198" s="14">
        <v>23</v>
      </c>
      <c r="L198" s="15" t="s">
        <v>482</v>
      </c>
      <c r="M198" s="15" t="s">
        <v>10</v>
      </c>
      <c r="N198" s="14" t="s">
        <v>15</v>
      </c>
      <c r="O198" s="15" t="str">
        <f>"R_"&amp;P198&amp;"_EXP"</f>
        <v>R_RSH_EXP</v>
      </c>
      <c r="P198" s="14" t="str">
        <f>VLOOKUP(D198,Nomencalture!$D$4:$H$13,4,0)</f>
        <v>RSH</v>
      </c>
      <c r="Q198" s="14" t="str">
        <f>VLOOKUP(D198,Nomencalture!$D$4:$H$13,5,0)</f>
        <v>Retail, Supermarket, Home</v>
      </c>
      <c r="R198" s="16" t="str">
        <f>IF(AND(S198="P",N198="R"),TEXT(T198,"00")&amp;"MB",IF(OR(T198&gt;1,N198="VM"),"L"&amp;TEXT(T198,"00")&amp;"_"&amp;TEXT(U198,"00"),"L"&amp;TEXT(U198,"00")&amp;"M"))</f>
        <v>L03M</v>
      </c>
      <c r="S198" s="16" t="s">
        <v>54</v>
      </c>
      <c r="T198" s="20">
        <v>1</v>
      </c>
      <c r="U198" s="21">
        <v>3</v>
      </c>
      <c r="V198" s="53" t="str">
        <f t="shared" si="42"/>
        <v>ALTER TABLE MDL_ABT_B_PD_TDC_S01 ADD I_AV_R_RSH_EXP_TR_L03M NUMBER;</v>
      </c>
      <c r="W198" s="9" t="str">
        <f>","&amp;H198&amp;"(CASE WHEN TIPO_CNSM_CD='"&amp;P198&amp;"' AND "&amp;X198&amp;" THEN "&amp;G198&amp;" END) AS "&amp;I198</f>
        <v>,AVG(CASE WHEN TIPO_CNSM_CD='RSH' AND B.PERIODOMES BETWEEN TO_CHAR(ADD_MONTHS(A.REF_DATE,-3),'YYYYMM') AND TO_CHAR(ADD_MONTHS(A.REF_DATE,-1),'YYYYMM') THEN R_CNSM_CNSMT END) AS I_AV_R_RSH_EXP_TR_L03M</v>
      </c>
      <c r="X198" s="54" t="str">
        <f t="shared" si="43"/>
        <v>B.PERIODOMES BETWEEN TO_CHAR(ADD_MONTHS(A.REF_DATE,-3),'YYYYMM') AND TO_CHAR(ADD_MONTHS(A.REF_DATE,-1),'YYYYMM')</v>
      </c>
      <c r="Y198" s="54" t="str">
        <f>","&amp;I198&amp;"=B."&amp;I198</f>
        <v>,I_AV_R_RSH_EXP_TR_L03M=B.I_AV_R_RSH_EXP_TR_L03M</v>
      </c>
      <c r="Z198" s="40" t="str">
        <f>",B."&amp;I198</f>
        <v>,B.I_AV_R_RSH_EXP_TR_L03M</v>
      </c>
    </row>
    <row r="199" spans="1:26" x14ac:dyDescent="0.25">
      <c r="A199" s="8" t="s">
        <v>398</v>
      </c>
      <c r="B199" s="21">
        <f t="shared" si="45"/>
        <v>198</v>
      </c>
      <c r="C199" s="15">
        <f t="shared" si="46"/>
        <v>16</v>
      </c>
      <c r="D199" s="15">
        <f t="shared" si="44"/>
        <v>8</v>
      </c>
      <c r="E199" s="48" t="s">
        <v>401</v>
      </c>
      <c r="F199" s="48" t="s">
        <v>412</v>
      </c>
      <c r="G199" s="15" t="s">
        <v>81</v>
      </c>
      <c r="H199" s="15" t="s">
        <v>85</v>
      </c>
      <c r="I199" s="61" t="str">
        <f>M199&amp;"_"&amp;IF(N199&lt;&gt;"R",N199&amp;"_","")&amp;O199&amp;IF(R199&lt;&gt;"", "_", "")&amp;F199&amp;"_"&amp;R199</f>
        <v>I_AV_R_RSH_EXP_TR_L06M</v>
      </c>
      <c r="J199" s="15" cm="1">
        <f t="array" ref="J199">SUMPRODUCT(--(I199=$I$2:$I$625))</f>
        <v>1</v>
      </c>
      <c r="K199" s="14">
        <v>23</v>
      </c>
      <c r="L199" s="15" t="s">
        <v>482</v>
      </c>
      <c r="M199" s="15" t="s">
        <v>10</v>
      </c>
      <c r="N199" s="14" t="s">
        <v>15</v>
      </c>
      <c r="O199" s="15" t="str">
        <f>"R_"&amp;P199&amp;"_EXP"</f>
        <v>R_RSH_EXP</v>
      </c>
      <c r="P199" s="14" t="str">
        <f>VLOOKUP(D199,Nomencalture!$D$4:$H$13,4,0)</f>
        <v>RSH</v>
      </c>
      <c r="Q199" s="14" t="str">
        <f>VLOOKUP(D199,Nomencalture!$D$4:$H$13,5,0)</f>
        <v>Retail, Supermarket, Home</v>
      </c>
      <c r="R199" s="16" t="str">
        <f>IF(AND(S199="P",N199="R"),TEXT(T199,"00")&amp;"MB",IF(OR(T199&gt;1,N199="VM"),"L"&amp;TEXT(T199,"00")&amp;"_"&amp;TEXT(U199,"00"),"L"&amp;TEXT(U199,"00")&amp;"M"))</f>
        <v>L06M</v>
      </c>
      <c r="S199" s="16" t="s">
        <v>54</v>
      </c>
      <c r="T199" s="20">
        <v>1</v>
      </c>
      <c r="U199" s="21">
        <v>6</v>
      </c>
      <c r="V199" s="53" t="str">
        <f t="shared" si="42"/>
        <v>ALTER TABLE MDL_ABT_B_PD_TDC_S01 ADD I_AV_R_RSH_EXP_TR_L06M NUMBER;</v>
      </c>
      <c r="W199" s="9" t="str">
        <f>","&amp;H199&amp;"(CASE WHEN TIPO_CNSM_CD='"&amp;P199&amp;"' AND "&amp;X199&amp;" THEN "&amp;G199&amp;" END) AS "&amp;I199</f>
        <v>,AVG(CASE WHEN TIPO_CNSM_CD='RSH' AND B.PERIODOMES BETWEEN TO_CHAR(ADD_MONTHS(A.REF_DATE,-6),'YYYYMM') AND TO_CHAR(ADD_MONTHS(A.REF_DATE,-1),'YYYYMM') THEN R_CNSM_CNSMT END) AS I_AV_R_RSH_EXP_TR_L06M</v>
      </c>
      <c r="X199" s="54" t="str">
        <f t="shared" si="43"/>
        <v>B.PERIODOMES BETWEEN TO_CHAR(ADD_MONTHS(A.REF_DATE,-6),'YYYYMM') AND TO_CHAR(ADD_MONTHS(A.REF_DATE,-1),'YYYYMM')</v>
      </c>
      <c r="Y199" s="54" t="str">
        <f>","&amp;I199&amp;"=B."&amp;I199</f>
        <v>,I_AV_R_RSH_EXP_TR_L06M=B.I_AV_R_RSH_EXP_TR_L06M</v>
      </c>
      <c r="Z199" s="40" t="str">
        <f>",B."&amp;I199</f>
        <v>,B.I_AV_R_RSH_EXP_TR_L06M</v>
      </c>
    </row>
    <row r="200" spans="1:26" x14ac:dyDescent="0.25">
      <c r="A200" s="8" t="s">
        <v>398</v>
      </c>
      <c r="B200" s="21">
        <f t="shared" si="45"/>
        <v>199</v>
      </c>
      <c r="C200" s="15">
        <f t="shared" si="46"/>
        <v>17</v>
      </c>
      <c r="D200" s="15">
        <f t="shared" si="44"/>
        <v>8</v>
      </c>
      <c r="E200" s="48" t="s">
        <v>401</v>
      </c>
      <c r="F200" s="48" t="s">
        <v>412</v>
      </c>
      <c r="G200" s="15" t="s">
        <v>81</v>
      </c>
      <c r="H200" s="15" t="s">
        <v>85</v>
      </c>
      <c r="I200" s="61" t="str">
        <f>M200&amp;"_"&amp;IF(N200&lt;&gt;"R",N200&amp;"_","")&amp;O200&amp;IF(R200&lt;&gt;"", "_", "")&amp;F200&amp;"_"&amp;R200</f>
        <v>I_AV_R_RSH_EXP_TR_L12M</v>
      </c>
      <c r="J200" s="15" cm="1">
        <f t="array" ref="J200">SUMPRODUCT(--(I200=$I$2:$I$625))</f>
        <v>1</v>
      </c>
      <c r="K200" s="14">
        <v>23</v>
      </c>
      <c r="L200" s="15" t="s">
        <v>482</v>
      </c>
      <c r="M200" s="15" t="s">
        <v>10</v>
      </c>
      <c r="N200" s="14" t="s">
        <v>15</v>
      </c>
      <c r="O200" s="15" t="str">
        <f>"R_"&amp;P200&amp;"_EXP"</f>
        <v>R_RSH_EXP</v>
      </c>
      <c r="P200" s="14" t="str">
        <f>VLOOKUP(D200,Nomencalture!$D$4:$H$13,4,0)</f>
        <v>RSH</v>
      </c>
      <c r="Q200" s="14" t="str">
        <f>VLOOKUP(D200,Nomencalture!$D$4:$H$13,5,0)</f>
        <v>Retail, Supermarket, Home</v>
      </c>
      <c r="R200" s="16" t="str">
        <f t="shared" ref="R200:R209" si="47">IF(AND(S200="P",N200="R"),TEXT(T200,"00")&amp;"MB",IF(OR(T200&gt;1,N200="VM"),"L"&amp;TEXT(T200,"00")&amp;"_"&amp;TEXT(U200,"00"),"L"&amp;TEXT(U200,"00")&amp;"M"))</f>
        <v>L12M</v>
      </c>
      <c r="S200" s="16" t="s">
        <v>54</v>
      </c>
      <c r="T200" s="20">
        <v>1</v>
      </c>
      <c r="U200" s="21">
        <v>12</v>
      </c>
      <c r="V200" s="53" t="str">
        <f t="shared" si="42"/>
        <v>ALTER TABLE MDL_ABT_B_PD_TDC_S01 ADD I_AV_R_RSH_EXP_TR_L12M NUMBER;</v>
      </c>
      <c r="W200" s="9" t="str">
        <f>","&amp;H200&amp;"(CASE WHEN TIPO_CNSM_CD='"&amp;P200&amp;"' AND "&amp;X200&amp;" THEN "&amp;G200&amp;" END) AS "&amp;I200</f>
        <v>,AVG(CASE WHEN TIPO_CNSM_CD='RSH' AND B.PERIODOMES BETWEEN TO_CHAR(ADD_MONTHS(A.REF_DATE,-12),'YYYYMM') AND TO_CHAR(ADD_MONTHS(A.REF_DATE,-1),'YYYYMM') THEN R_CNSM_CNSMT END) AS I_AV_R_RSH_EXP_TR_L12M</v>
      </c>
      <c r="X200" s="54" t="str">
        <f t="shared" si="43"/>
        <v>B.PERIODOMES BETWEEN TO_CHAR(ADD_MONTHS(A.REF_DATE,-12),'YYYYMM') AND TO_CHAR(ADD_MONTHS(A.REF_DATE,-1),'YYYYMM')</v>
      </c>
      <c r="Y200" s="54" t="str">
        <f>","&amp;I200&amp;"=B."&amp;I200</f>
        <v>,I_AV_R_RSH_EXP_TR_L12M=B.I_AV_R_RSH_EXP_TR_L12M</v>
      </c>
      <c r="Z200" s="40" t="str">
        <f>",B."&amp;I200</f>
        <v>,B.I_AV_R_RSH_EXP_TR_L12M</v>
      </c>
    </row>
    <row r="201" spans="1:26" x14ac:dyDescent="0.25">
      <c r="A201" s="8" t="s">
        <v>398</v>
      </c>
      <c r="B201" s="21">
        <f t="shared" si="45"/>
        <v>200</v>
      </c>
      <c r="C201" s="15">
        <f t="shared" si="46"/>
        <v>18</v>
      </c>
      <c r="D201" s="15">
        <f t="shared" si="44"/>
        <v>8</v>
      </c>
      <c r="E201" s="48" t="s">
        <v>401</v>
      </c>
      <c r="F201" s="48" t="s">
        <v>412</v>
      </c>
      <c r="G201" s="15" t="s">
        <v>81</v>
      </c>
      <c r="H201" s="15" t="s">
        <v>85</v>
      </c>
      <c r="I201" s="61" t="str">
        <f>M201&amp;"_"&amp;IF(N201&lt;&gt;"R",N201&amp;"_","")&amp;O201&amp;IF(R201&lt;&gt;"", "_", "")&amp;F201&amp;"_"&amp;R201</f>
        <v>I_AV_R_RSH_EXP_TR_L13_24</v>
      </c>
      <c r="J201" s="15" cm="1">
        <f t="array" ref="J201">SUMPRODUCT(--(I201=$I$2:$I$625))</f>
        <v>1</v>
      </c>
      <c r="K201" s="14">
        <v>25</v>
      </c>
      <c r="L201" s="15" t="s">
        <v>482</v>
      </c>
      <c r="M201" s="15" t="s">
        <v>10</v>
      </c>
      <c r="N201" s="14" t="s">
        <v>15</v>
      </c>
      <c r="O201" s="15" t="str">
        <f>"R_"&amp;P201&amp;"_EXP"</f>
        <v>R_RSH_EXP</v>
      </c>
      <c r="P201" s="14" t="str">
        <f>VLOOKUP(D201,Nomencalture!$D$4:$H$13,4,0)</f>
        <v>RSH</v>
      </c>
      <c r="Q201" s="14" t="str">
        <f>VLOOKUP(D201,Nomencalture!$D$4:$H$13,5,0)</f>
        <v>Retail, Supermarket, Home</v>
      </c>
      <c r="R201" s="16" t="str">
        <f t="shared" si="47"/>
        <v>L13_24</v>
      </c>
      <c r="S201" s="16" t="s">
        <v>54</v>
      </c>
      <c r="T201" s="20">
        <v>13</v>
      </c>
      <c r="U201" s="21">
        <v>24</v>
      </c>
      <c r="V201" s="53" t="str">
        <f t="shared" si="42"/>
        <v>ALTER TABLE MDL_ABT_B_PD_TDC_S01 ADD I_AV_R_RSH_EXP_TR_L13_24 NUMBER;</v>
      </c>
      <c r="W201" s="9" t="str">
        <f>","&amp;H201&amp;"(CASE WHEN TIPO_CNSM_CD='"&amp;P201&amp;"' AND "&amp;X201&amp;" THEN "&amp;G201&amp;" END) AS "&amp;I201</f>
        <v>,AVG(CASE WHEN TIPO_CNSM_CD='RSH' AND B.PERIODOMES BETWEEN TO_CHAR(ADD_MONTHS(A.REF_DATE,-24),'YYYYMM') AND TO_CHAR(ADD_MONTHS(A.REF_DATE,-13),'YYYYMM') THEN R_CNSM_CNSMT END) AS I_AV_R_RSH_EXP_TR_L13_24</v>
      </c>
      <c r="X201" s="54" t="str">
        <f t="shared" si="43"/>
        <v>B.PERIODOMES BETWEEN TO_CHAR(ADD_MONTHS(A.REF_DATE,-24),'YYYYMM') AND TO_CHAR(ADD_MONTHS(A.REF_DATE,-13),'YYYYMM')</v>
      </c>
      <c r="Y201" s="54" t="str">
        <f>","&amp;I201&amp;"=B."&amp;I201</f>
        <v>,I_AV_R_RSH_EXP_TR_L13_24=B.I_AV_R_RSH_EXP_TR_L13_24</v>
      </c>
      <c r="Z201" s="40" t="str">
        <f>",B."&amp;I201</f>
        <v>,B.I_AV_R_RSH_EXP_TR_L13_24</v>
      </c>
    </row>
    <row r="202" spans="1:26" x14ac:dyDescent="0.25">
      <c r="A202" s="8" t="s">
        <v>398</v>
      </c>
      <c r="B202" s="21">
        <f t="shared" si="45"/>
        <v>201</v>
      </c>
      <c r="C202" s="15">
        <f t="shared" si="46"/>
        <v>19</v>
      </c>
      <c r="D202" s="15">
        <f t="shared" si="44"/>
        <v>8</v>
      </c>
      <c r="E202" s="48" t="s">
        <v>401</v>
      </c>
      <c r="F202" s="48" t="s">
        <v>412</v>
      </c>
      <c r="G202" s="15" t="s">
        <v>83</v>
      </c>
      <c r="H202" s="15" t="s">
        <v>86</v>
      </c>
      <c r="I202" s="61" t="str">
        <f>M202&amp;"_"&amp;IF(N202&lt;&gt;"R",N202&amp;"_","")&amp;O202&amp;IF(R202&lt;&gt;"", "_", "")&amp;F202&amp;"_"&amp;R202</f>
        <v>I_SIN_R_RSH_EXP_TR_L03M</v>
      </c>
      <c r="J202" s="15" cm="1">
        <f t="array" ref="J202">SUMPRODUCT(--(I202=$I$2:$I$625))</f>
        <v>1</v>
      </c>
      <c r="K202" s="14">
        <v>24</v>
      </c>
      <c r="L202" s="15" t="s">
        <v>482</v>
      </c>
      <c r="M202" s="15" t="s">
        <v>10</v>
      </c>
      <c r="N202" s="14" t="s">
        <v>16</v>
      </c>
      <c r="O202" s="15" t="str">
        <f>"R_"&amp;P202&amp;"_EXP"</f>
        <v>R_RSH_EXP</v>
      </c>
      <c r="P202" s="14" t="str">
        <f>VLOOKUP(D202,Nomencalture!$D$4:$H$13,4,0)</f>
        <v>RSH</v>
      </c>
      <c r="Q202" s="14" t="str">
        <f>VLOOKUP(D202,Nomencalture!$D$4:$H$13,5,0)</f>
        <v>Retail, Supermarket, Home</v>
      </c>
      <c r="R202" s="16" t="str">
        <f t="shared" si="47"/>
        <v>L03M</v>
      </c>
      <c r="S202" s="16" t="s">
        <v>54</v>
      </c>
      <c r="T202" s="20">
        <v>1</v>
      </c>
      <c r="U202" s="21">
        <v>3</v>
      </c>
      <c r="V202" s="53" t="str">
        <f t="shared" si="42"/>
        <v>ALTER TABLE MDL_ABT_B_PD_TDC_S01 ADD I_SIN_R_RSH_EXP_TR_L03M NUMBER;</v>
      </c>
      <c r="W202" s="9" t="str">
        <f>","&amp;H202&amp;"(CASE WHEN TIPO_CNSM_CD='"&amp;P202&amp;"' AND "&amp;X202&amp;" THEN "&amp;G202&amp;" END) AS "&amp;I202</f>
        <v>,SUM(CASE WHEN TIPO_CNSM_CD='RSH' AND B.PERIODOMES BETWEEN TO_CHAR(ADD_MONTHS(A.REF_DATE,-3),'YYYYMM') AND TO_CHAR(ADD_MONTHS(A.REF_DATE,-1),'YYYYMM') THEN IN_R_CNSM_CNSMT END) AS I_SIN_R_RSH_EXP_TR_L03M</v>
      </c>
      <c r="X202" s="54" t="str">
        <f t="shared" si="43"/>
        <v>B.PERIODOMES BETWEEN TO_CHAR(ADD_MONTHS(A.REF_DATE,-3),'YYYYMM') AND TO_CHAR(ADD_MONTHS(A.REF_DATE,-1),'YYYYMM')</v>
      </c>
      <c r="Y202" s="54" t="str">
        <f>","&amp;I202&amp;"=B."&amp;I202</f>
        <v>,I_SIN_R_RSH_EXP_TR_L03M=B.I_SIN_R_RSH_EXP_TR_L03M</v>
      </c>
      <c r="Z202" s="40" t="str">
        <f>",B."&amp;I202</f>
        <v>,B.I_SIN_R_RSH_EXP_TR_L03M</v>
      </c>
    </row>
    <row r="203" spans="1:26" x14ac:dyDescent="0.25">
      <c r="A203" s="8" t="s">
        <v>398</v>
      </c>
      <c r="B203" s="21">
        <f t="shared" si="45"/>
        <v>202</v>
      </c>
      <c r="C203" s="15">
        <f t="shared" si="46"/>
        <v>20</v>
      </c>
      <c r="D203" s="15">
        <f t="shared" si="44"/>
        <v>8</v>
      </c>
      <c r="E203" s="48" t="s">
        <v>401</v>
      </c>
      <c r="F203" s="48" t="s">
        <v>412</v>
      </c>
      <c r="G203" s="15" t="s">
        <v>83</v>
      </c>
      <c r="H203" s="15" t="s">
        <v>86</v>
      </c>
      <c r="I203" s="61" t="str">
        <f>M203&amp;"_"&amp;IF(N203&lt;&gt;"R",N203&amp;"_","")&amp;O203&amp;IF(R203&lt;&gt;"", "_", "")&amp;F203&amp;"_"&amp;R203</f>
        <v>I_SIN_R_RSH_EXP_TR_L06M</v>
      </c>
      <c r="J203" s="15" cm="1">
        <f t="array" ref="J203">SUMPRODUCT(--(I203=$I$2:$I$625))</f>
        <v>1</v>
      </c>
      <c r="K203" s="14">
        <v>24</v>
      </c>
      <c r="L203" s="15" t="s">
        <v>482</v>
      </c>
      <c r="M203" s="15" t="s">
        <v>10</v>
      </c>
      <c r="N203" s="14" t="s">
        <v>16</v>
      </c>
      <c r="O203" s="15" t="str">
        <f>"R_"&amp;P203&amp;"_EXP"</f>
        <v>R_RSH_EXP</v>
      </c>
      <c r="P203" s="14" t="str">
        <f>VLOOKUP(D203,Nomencalture!$D$4:$H$13,4,0)</f>
        <v>RSH</v>
      </c>
      <c r="Q203" s="14" t="str">
        <f>VLOOKUP(D203,Nomencalture!$D$4:$H$13,5,0)</f>
        <v>Retail, Supermarket, Home</v>
      </c>
      <c r="R203" s="16" t="str">
        <f t="shared" si="47"/>
        <v>L06M</v>
      </c>
      <c r="S203" s="16" t="s">
        <v>54</v>
      </c>
      <c r="T203" s="20">
        <v>1</v>
      </c>
      <c r="U203" s="21">
        <v>6</v>
      </c>
      <c r="V203" s="53" t="str">
        <f t="shared" si="42"/>
        <v>ALTER TABLE MDL_ABT_B_PD_TDC_S01 ADD I_SIN_R_RSH_EXP_TR_L06M NUMBER;</v>
      </c>
      <c r="W203" s="9" t="str">
        <f>","&amp;H203&amp;"(CASE WHEN TIPO_CNSM_CD='"&amp;P203&amp;"' AND "&amp;X203&amp;" THEN "&amp;G203&amp;" END) AS "&amp;I203</f>
        <v>,SUM(CASE WHEN TIPO_CNSM_CD='RSH' AND B.PERIODOMES BETWEEN TO_CHAR(ADD_MONTHS(A.REF_DATE,-6),'YYYYMM') AND TO_CHAR(ADD_MONTHS(A.REF_DATE,-1),'YYYYMM') THEN IN_R_CNSM_CNSMT END) AS I_SIN_R_RSH_EXP_TR_L06M</v>
      </c>
      <c r="X203" s="54" t="str">
        <f t="shared" si="43"/>
        <v>B.PERIODOMES BETWEEN TO_CHAR(ADD_MONTHS(A.REF_DATE,-6),'YYYYMM') AND TO_CHAR(ADD_MONTHS(A.REF_DATE,-1),'YYYYMM')</v>
      </c>
      <c r="Y203" s="54" t="str">
        <f>","&amp;I203&amp;"=B."&amp;I203</f>
        <v>,I_SIN_R_RSH_EXP_TR_L06M=B.I_SIN_R_RSH_EXP_TR_L06M</v>
      </c>
      <c r="Z203" s="40" t="str">
        <f>",B."&amp;I203</f>
        <v>,B.I_SIN_R_RSH_EXP_TR_L06M</v>
      </c>
    </row>
    <row r="204" spans="1:26" x14ac:dyDescent="0.25">
      <c r="A204" s="8" t="s">
        <v>398</v>
      </c>
      <c r="B204" s="21">
        <f t="shared" si="45"/>
        <v>203</v>
      </c>
      <c r="C204" s="15">
        <f t="shared" si="46"/>
        <v>21</v>
      </c>
      <c r="D204" s="15">
        <f t="shared" si="44"/>
        <v>8</v>
      </c>
      <c r="E204" s="48" t="s">
        <v>401</v>
      </c>
      <c r="F204" s="48" t="s">
        <v>412</v>
      </c>
      <c r="G204" s="15" t="s">
        <v>83</v>
      </c>
      <c r="H204" s="15" t="s">
        <v>86</v>
      </c>
      <c r="I204" s="61" t="str">
        <f>M204&amp;"_"&amp;IF(N204&lt;&gt;"R",N204&amp;"_","")&amp;O204&amp;IF(R204&lt;&gt;"", "_", "")&amp;F204&amp;"_"&amp;R204</f>
        <v>I_SIN_R_RSH_EXP_TR_L12M</v>
      </c>
      <c r="J204" s="15" cm="1">
        <f t="array" ref="J204">SUMPRODUCT(--(I204=$I$2:$I$625))</f>
        <v>1</v>
      </c>
      <c r="K204" s="14">
        <v>24</v>
      </c>
      <c r="L204" s="15" t="s">
        <v>482</v>
      </c>
      <c r="M204" s="15" t="s">
        <v>10</v>
      </c>
      <c r="N204" s="14" t="s">
        <v>16</v>
      </c>
      <c r="O204" s="15" t="str">
        <f>"R_"&amp;P204&amp;"_EXP"</f>
        <v>R_RSH_EXP</v>
      </c>
      <c r="P204" s="14" t="str">
        <f>VLOOKUP(D204,Nomencalture!$D$4:$H$13,4,0)</f>
        <v>RSH</v>
      </c>
      <c r="Q204" s="14" t="str">
        <f>VLOOKUP(D204,Nomencalture!$D$4:$H$13,5,0)</f>
        <v>Retail, Supermarket, Home</v>
      </c>
      <c r="R204" s="16" t="str">
        <f t="shared" si="47"/>
        <v>L12M</v>
      </c>
      <c r="S204" s="16" t="s">
        <v>54</v>
      </c>
      <c r="T204" s="20">
        <v>1</v>
      </c>
      <c r="U204" s="21">
        <v>12</v>
      </c>
      <c r="V204" s="53" t="str">
        <f t="shared" si="42"/>
        <v>ALTER TABLE MDL_ABT_B_PD_TDC_S01 ADD I_SIN_R_RSH_EXP_TR_L12M NUMBER;</v>
      </c>
      <c r="W204" s="9" t="str">
        <f>","&amp;H204&amp;"(CASE WHEN TIPO_CNSM_CD='"&amp;P204&amp;"' AND "&amp;X204&amp;" THEN "&amp;G204&amp;" END) AS "&amp;I204</f>
        <v>,SUM(CASE WHEN TIPO_CNSM_CD='RSH' AND B.PERIODOMES BETWEEN TO_CHAR(ADD_MONTHS(A.REF_DATE,-12),'YYYYMM') AND TO_CHAR(ADD_MONTHS(A.REF_DATE,-1),'YYYYMM') THEN IN_R_CNSM_CNSMT END) AS I_SIN_R_RSH_EXP_TR_L12M</v>
      </c>
      <c r="X204" s="54" t="str">
        <f t="shared" si="43"/>
        <v>B.PERIODOMES BETWEEN TO_CHAR(ADD_MONTHS(A.REF_DATE,-12),'YYYYMM') AND TO_CHAR(ADD_MONTHS(A.REF_DATE,-1),'YYYYMM')</v>
      </c>
      <c r="Y204" s="54" t="str">
        <f>","&amp;I204&amp;"=B."&amp;I204</f>
        <v>,I_SIN_R_RSH_EXP_TR_L12M=B.I_SIN_R_RSH_EXP_TR_L12M</v>
      </c>
      <c r="Z204" s="40" t="str">
        <f>",B."&amp;I204</f>
        <v>,B.I_SIN_R_RSH_EXP_TR_L12M</v>
      </c>
    </row>
    <row r="205" spans="1:26" x14ac:dyDescent="0.25">
      <c r="A205" s="8" t="s">
        <v>398</v>
      </c>
      <c r="B205" s="21">
        <f t="shared" si="45"/>
        <v>204</v>
      </c>
      <c r="C205" s="15">
        <f t="shared" si="46"/>
        <v>22</v>
      </c>
      <c r="D205" s="15">
        <f t="shared" si="44"/>
        <v>8</v>
      </c>
      <c r="E205" s="48" t="s">
        <v>401</v>
      </c>
      <c r="F205" s="48" t="s">
        <v>412</v>
      </c>
      <c r="G205" s="15" t="s">
        <v>84</v>
      </c>
      <c r="H205" s="15" t="s">
        <v>86</v>
      </c>
      <c r="I205" s="61" t="str">
        <f>M205&amp;"_"&amp;IF(N205&lt;&gt;"R",N205&amp;"_","")&amp;O205&amp;IF(R205&lt;&gt;"", "_", "")&amp;F205&amp;"_"&amp;R205</f>
        <v>I_SIN_R_RSH_EXP_TR_L13_24</v>
      </c>
      <c r="J205" s="15" cm="1">
        <f t="array" ref="J205">SUMPRODUCT(--(I205=$I$2:$I$625))</f>
        <v>1</v>
      </c>
      <c r="K205" s="14">
        <v>26</v>
      </c>
      <c r="L205" s="15" t="s">
        <v>482</v>
      </c>
      <c r="M205" s="15" t="s">
        <v>10</v>
      </c>
      <c r="N205" s="14" t="s">
        <v>16</v>
      </c>
      <c r="O205" s="15" t="str">
        <f>"R_"&amp;P205&amp;"_EXP"</f>
        <v>R_RSH_EXP</v>
      </c>
      <c r="P205" s="14" t="str">
        <f>VLOOKUP(D205,Nomencalture!$D$4:$H$13,4,0)</f>
        <v>RSH</v>
      </c>
      <c r="Q205" s="14" t="str">
        <f>VLOOKUP(D205,Nomencalture!$D$4:$H$13,5,0)</f>
        <v>Retail, Supermarket, Home</v>
      </c>
      <c r="R205" s="16" t="str">
        <f t="shared" si="47"/>
        <v>L13_24</v>
      </c>
      <c r="S205" s="16" t="s">
        <v>54</v>
      </c>
      <c r="T205" s="20">
        <v>13</v>
      </c>
      <c r="U205" s="21">
        <v>24</v>
      </c>
      <c r="V205" s="53" t="str">
        <f t="shared" si="42"/>
        <v>ALTER TABLE MDL_ABT_B_PD_TDC_S01 ADD I_SIN_R_RSH_EXP_TR_L13_24 NUMBER;</v>
      </c>
      <c r="W205" s="9" t="str">
        <f>","&amp;H205&amp;"(CASE WHEN TIPO_CNSM_CD='"&amp;P205&amp;"' AND "&amp;X205&amp;" THEN "&amp;G205&amp;" END) AS "&amp;I205</f>
        <v>,SUM(CASE WHEN TIPO_CNSM_CD='RSH' AND B.PERIODOMES BETWEEN TO_CHAR(ADD_MONTHS(A.REF_DATE,-24),'YYYYMM') AND TO_CHAR(ADD_MONTHS(A.REF_DATE,-13),'YYYYMM') THEN DC_R_CNSM_CNSMT END) AS I_SIN_R_RSH_EXP_TR_L13_24</v>
      </c>
      <c r="X205" s="54" t="str">
        <f t="shared" si="43"/>
        <v>B.PERIODOMES BETWEEN TO_CHAR(ADD_MONTHS(A.REF_DATE,-24),'YYYYMM') AND TO_CHAR(ADD_MONTHS(A.REF_DATE,-13),'YYYYMM')</v>
      </c>
      <c r="Y205" s="54" t="str">
        <f>","&amp;I205&amp;"=B."&amp;I205</f>
        <v>,I_SIN_R_RSH_EXP_TR_L13_24=B.I_SIN_R_RSH_EXP_TR_L13_24</v>
      </c>
      <c r="Z205" s="40" t="str">
        <f>",B."&amp;I205</f>
        <v>,B.I_SIN_R_RSH_EXP_TR_L13_24</v>
      </c>
    </row>
    <row r="206" spans="1:26" x14ac:dyDescent="0.25">
      <c r="A206" s="8" t="s">
        <v>398</v>
      </c>
      <c r="B206" s="21">
        <f t="shared" si="45"/>
        <v>205</v>
      </c>
      <c r="C206" s="15">
        <f t="shared" si="46"/>
        <v>23</v>
      </c>
      <c r="D206" s="15">
        <f t="shared" si="44"/>
        <v>8</v>
      </c>
      <c r="E206" s="48" t="s">
        <v>401</v>
      </c>
      <c r="F206" s="48" t="s">
        <v>412</v>
      </c>
      <c r="G206" s="15" t="s">
        <v>84</v>
      </c>
      <c r="H206" s="15" t="s">
        <v>86</v>
      </c>
      <c r="I206" s="61" t="str">
        <f>M206&amp;"_"&amp;IF(N206&lt;&gt;"R",N206&amp;"_","")&amp;O206&amp;IF(R206&lt;&gt;"", "_", "")&amp;F206&amp;"_"&amp;R206</f>
        <v>I_SDC_R_RSH_EXP_TR_L03M</v>
      </c>
      <c r="J206" s="15" cm="1">
        <f t="array" ref="J206">SUMPRODUCT(--(I206=$I$2:$I$625))</f>
        <v>1</v>
      </c>
      <c r="K206" s="14">
        <v>24</v>
      </c>
      <c r="L206" s="15" t="s">
        <v>482</v>
      </c>
      <c r="M206" s="15" t="s">
        <v>10</v>
      </c>
      <c r="N206" s="14" t="s">
        <v>17</v>
      </c>
      <c r="O206" s="15" t="str">
        <f>"R_"&amp;P206&amp;"_EXP"</f>
        <v>R_RSH_EXP</v>
      </c>
      <c r="P206" s="14" t="str">
        <f>VLOOKUP(D206,Nomencalture!$D$4:$H$13,4,0)</f>
        <v>RSH</v>
      </c>
      <c r="Q206" s="14" t="str">
        <f>VLOOKUP(D206,Nomencalture!$D$4:$H$13,5,0)</f>
        <v>Retail, Supermarket, Home</v>
      </c>
      <c r="R206" s="16" t="str">
        <f t="shared" si="47"/>
        <v>L03M</v>
      </c>
      <c r="S206" s="16" t="s">
        <v>54</v>
      </c>
      <c r="T206" s="20">
        <v>1</v>
      </c>
      <c r="U206" s="21">
        <v>3</v>
      </c>
      <c r="V206" s="53" t="str">
        <f t="shared" si="42"/>
        <v>ALTER TABLE MDL_ABT_B_PD_TDC_S01 ADD I_SDC_R_RSH_EXP_TR_L03M NUMBER;</v>
      </c>
      <c r="W206" s="9" t="str">
        <f>","&amp;H206&amp;"(CASE WHEN TIPO_CNSM_CD='"&amp;P206&amp;"' AND "&amp;X206&amp;" THEN "&amp;G206&amp;" END) AS "&amp;I206</f>
        <v>,SUM(CASE WHEN TIPO_CNSM_CD='RSH' AND B.PERIODOMES BETWEEN TO_CHAR(ADD_MONTHS(A.REF_DATE,-3),'YYYYMM') AND TO_CHAR(ADD_MONTHS(A.REF_DATE,-1),'YYYYMM') THEN DC_R_CNSM_CNSMT END) AS I_SDC_R_RSH_EXP_TR_L03M</v>
      </c>
      <c r="X206" s="54" t="str">
        <f t="shared" si="43"/>
        <v>B.PERIODOMES BETWEEN TO_CHAR(ADD_MONTHS(A.REF_DATE,-3),'YYYYMM') AND TO_CHAR(ADD_MONTHS(A.REF_DATE,-1),'YYYYMM')</v>
      </c>
      <c r="Y206" s="54" t="str">
        <f>","&amp;I206&amp;"=B."&amp;I206</f>
        <v>,I_SDC_R_RSH_EXP_TR_L03M=B.I_SDC_R_RSH_EXP_TR_L03M</v>
      </c>
      <c r="Z206" s="40" t="str">
        <f>",B."&amp;I206</f>
        <v>,B.I_SDC_R_RSH_EXP_TR_L03M</v>
      </c>
    </row>
    <row r="207" spans="1:26" x14ac:dyDescent="0.25">
      <c r="A207" s="8" t="s">
        <v>398</v>
      </c>
      <c r="B207" s="21">
        <f t="shared" si="45"/>
        <v>206</v>
      </c>
      <c r="C207" s="15">
        <f t="shared" si="46"/>
        <v>24</v>
      </c>
      <c r="D207" s="15">
        <f t="shared" si="44"/>
        <v>8</v>
      </c>
      <c r="E207" s="48" t="s">
        <v>401</v>
      </c>
      <c r="F207" s="48" t="s">
        <v>412</v>
      </c>
      <c r="G207" s="15" t="s">
        <v>84</v>
      </c>
      <c r="H207" s="15" t="s">
        <v>86</v>
      </c>
      <c r="I207" s="61" t="str">
        <f>M207&amp;"_"&amp;IF(N207&lt;&gt;"R",N207&amp;"_","")&amp;O207&amp;IF(R207&lt;&gt;"", "_", "")&amp;F207&amp;"_"&amp;R207</f>
        <v>I_SDC_R_RSH_EXP_TR_L06M</v>
      </c>
      <c r="J207" s="15" cm="1">
        <f t="array" ref="J207">SUMPRODUCT(--(I207=$I$2:$I$625))</f>
        <v>1</v>
      </c>
      <c r="K207" s="14">
        <v>24</v>
      </c>
      <c r="L207" s="15" t="s">
        <v>482</v>
      </c>
      <c r="M207" s="15" t="s">
        <v>10</v>
      </c>
      <c r="N207" s="14" t="s">
        <v>17</v>
      </c>
      <c r="O207" s="15" t="str">
        <f>"R_"&amp;P207&amp;"_EXP"</f>
        <v>R_RSH_EXP</v>
      </c>
      <c r="P207" s="14" t="str">
        <f>VLOOKUP(D207,Nomencalture!$D$4:$H$13,4,0)</f>
        <v>RSH</v>
      </c>
      <c r="Q207" s="14" t="str">
        <f>VLOOKUP(D207,Nomencalture!$D$4:$H$13,5,0)</f>
        <v>Retail, Supermarket, Home</v>
      </c>
      <c r="R207" s="16" t="str">
        <f t="shared" si="47"/>
        <v>L06M</v>
      </c>
      <c r="S207" s="16" t="s">
        <v>54</v>
      </c>
      <c r="T207" s="20">
        <v>1</v>
      </c>
      <c r="U207" s="21">
        <v>6</v>
      </c>
      <c r="V207" s="53" t="str">
        <f t="shared" si="42"/>
        <v>ALTER TABLE MDL_ABT_B_PD_TDC_S01 ADD I_SDC_R_RSH_EXP_TR_L06M NUMBER;</v>
      </c>
      <c r="W207" s="9" t="str">
        <f>","&amp;H207&amp;"(CASE WHEN TIPO_CNSM_CD='"&amp;P207&amp;"' AND "&amp;X207&amp;" THEN "&amp;G207&amp;" END) AS "&amp;I207</f>
        <v>,SUM(CASE WHEN TIPO_CNSM_CD='RSH' AND B.PERIODOMES BETWEEN TO_CHAR(ADD_MONTHS(A.REF_DATE,-6),'YYYYMM') AND TO_CHAR(ADD_MONTHS(A.REF_DATE,-1),'YYYYMM') THEN DC_R_CNSM_CNSMT END) AS I_SDC_R_RSH_EXP_TR_L06M</v>
      </c>
      <c r="X207" s="54" t="str">
        <f t="shared" si="43"/>
        <v>B.PERIODOMES BETWEEN TO_CHAR(ADD_MONTHS(A.REF_DATE,-6),'YYYYMM') AND TO_CHAR(ADD_MONTHS(A.REF_DATE,-1),'YYYYMM')</v>
      </c>
      <c r="Y207" s="54" t="str">
        <f>","&amp;I207&amp;"=B."&amp;I207</f>
        <v>,I_SDC_R_RSH_EXP_TR_L06M=B.I_SDC_R_RSH_EXP_TR_L06M</v>
      </c>
      <c r="Z207" s="40" t="str">
        <f>",B."&amp;I207</f>
        <v>,B.I_SDC_R_RSH_EXP_TR_L06M</v>
      </c>
    </row>
    <row r="208" spans="1:26" x14ac:dyDescent="0.25">
      <c r="A208" s="8" t="s">
        <v>398</v>
      </c>
      <c r="B208" s="21">
        <f t="shared" si="45"/>
        <v>207</v>
      </c>
      <c r="C208" s="15">
        <f t="shared" si="46"/>
        <v>25</v>
      </c>
      <c r="D208" s="15">
        <f t="shared" si="44"/>
        <v>8</v>
      </c>
      <c r="E208" s="48" t="s">
        <v>401</v>
      </c>
      <c r="F208" s="48" t="s">
        <v>412</v>
      </c>
      <c r="G208" s="15" t="s">
        <v>84</v>
      </c>
      <c r="H208" s="15" t="s">
        <v>86</v>
      </c>
      <c r="I208" s="61" t="str">
        <f>M208&amp;"_"&amp;IF(N208&lt;&gt;"R",N208&amp;"_","")&amp;O208&amp;IF(R208&lt;&gt;"", "_", "")&amp;F208&amp;"_"&amp;R208</f>
        <v>I_SDC_R_RSH_EXP_TR_L12M</v>
      </c>
      <c r="J208" s="15" cm="1">
        <f t="array" ref="J208">SUMPRODUCT(--(I208=$I$2:$I$625))</f>
        <v>1</v>
      </c>
      <c r="K208" s="14">
        <v>24</v>
      </c>
      <c r="L208" s="15" t="s">
        <v>482</v>
      </c>
      <c r="M208" s="15" t="s">
        <v>10</v>
      </c>
      <c r="N208" s="14" t="s">
        <v>17</v>
      </c>
      <c r="O208" s="15" t="str">
        <f>"R_"&amp;P208&amp;"_EXP"</f>
        <v>R_RSH_EXP</v>
      </c>
      <c r="P208" s="14" t="str">
        <f>VLOOKUP(D208,Nomencalture!$D$4:$H$13,4,0)</f>
        <v>RSH</v>
      </c>
      <c r="Q208" s="14" t="str">
        <f>VLOOKUP(D208,Nomencalture!$D$4:$H$13,5,0)</f>
        <v>Retail, Supermarket, Home</v>
      </c>
      <c r="R208" s="16" t="str">
        <f t="shared" si="47"/>
        <v>L12M</v>
      </c>
      <c r="S208" s="16" t="s">
        <v>54</v>
      </c>
      <c r="T208" s="20">
        <v>1</v>
      </c>
      <c r="U208" s="21">
        <v>12</v>
      </c>
      <c r="V208" s="53" t="str">
        <f t="shared" si="42"/>
        <v>ALTER TABLE MDL_ABT_B_PD_TDC_S01 ADD I_SDC_R_RSH_EXP_TR_L12M NUMBER;</v>
      </c>
      <c r="W208" s="9" t="str">
        <f>","&amp;H208&amp;"(CASE WHEN TIPO_CNSM_CD='"&amp;P208&amp;"' AND "&amp;X208&amp;" THEN "&amp;G208&amp;" END) AS "&amp;I208</f>
        <v>,SUM(CASE WHEN TIPO_CNSM_CD='RSH' AND B.PERIODOMES BETWEEN TO_CHAR(ADD_MONTHS(A.REF_DATE,-12),'YYYYMM') AND TO_CHAR(ADD_MONTHS(A.REF_DATE,-1),'YYYYMM') THEN DC_R_CNSM_CNSMT END) AS I_SDC_R_RSH_EXP_TR_L12M</v>
      </c>
      <c r="X208" s="54" t="str">
        <f t="shared" si="43"/>
        <v>B.PERIODOMES BETWEEN TO_CHAR(ADD_MONTHS(A.REF_DATE,-12),'YYYYMM') AND TO_CHAR(ADD_MONTHS(A.REF_DATE,-1),'YYYYMM')</v>
      </c>
      <c r="Y208" s="54" t="str">
        <f>","&amp;I208&amp;"=B."&amp;I208</f>
        <v>,I_SDC_R_RSH_EXP_TR_L12M=B.I_SDC_R_RSH_EXP_TR_L12M</v>
      </c>
      <c r="Z208" s="40" t="str">
        <f>",B."&amp;I208</f>
        <v>,B.I_SDC_R_RSH_EXP_TR_L12M</v>
      </c>
    </row>
    <row r="209" spans="1:26" x14ac:dyDescent="0.25">
      <c r="A209" s="30" t="s">
        <v>398</v>
      </c>
      <c r="B209" s="24">
        <f t="shared" si="45"/>
        <v>208</v>
      </c>
      <c r="C209" s="18">
        <f t="shared" si="46"/>
        <v>26</v>
      </c>
      <c r="D209" s="18">
        <f t="shared" si="44"/>
        <v>8</v>
      </c>
      <c r="E209" s="49" t="s">
        <v>401</v>
      </c>
      <c r="F209" s="49" t="s">
        <v>412</v>
      </c>
      <c r="G209" s="18" t="s">
        <v>84</v>
      </c>
      <c r="H209" s="18" t="s">
        <v>86</v>
      </c>
      <c r="I209" s="62" t="str">
        <f>M209&amp;"_"&amp;IF(N209&lt;&gt;"R",N209&amp;"_","")&amp;O209&amp;IF(R209&lt;&gt;"", "_", "")&amp;F209&amp;"_"&amp;R209</f>
        <v>I_SDC_R_RSH_EXP_TR_L13_24</v>
      </c>
      <c r="J209" s="18" cm="1">
        <f t="array" ref="J209">SUMPRODUCT(--(I209=$I$2:$I$625))</f>
        <v>1</v>
      </c>
      <c r="K209" s="17">
        <v>26</v>
      </c>
      <c r="L209" s="18" t="s">
        <v>482</v>
      </c>
      <c r="M209" s="18" t="s">
        <v>10</v>
      </c>
      <c r="N209" s="17" t="s">
        <v>17</v>
      </c>
      <c r="O209" s="18" t="str">
        <f>"R_"&amp;P209&amp;"_EXP"</f>
        <v>R_RSH_EXP</v>
      </c>
      <c r="P209" s="17" t="str">
        <f>VLOOKUP(D209,Nomencalture!$D$4:$H$13,4,0)</f>
        <v>RSH</v>
      </c>
      <c r="Q209" s="17" t="str">
        <f>VLOOKUP(D209,Nomencalture!$D$4:$H$13,5,0)</f>
        <v>Retail, Supermarket, Home</v>
      </c>
      <c r="R209" s="19" t="str">
        <f t="shared" si="47"/>
        <v>L13_24</v>
      </c>
      <c r="S209" s="19" t="s">
        <v>54</v>
      </c>
      <c r="T209" s="23">
        <v>13</v>
      </c>
      <c r="U209" s="24">
        <v>24</v>
      </c>
      <c r="V209" s="53" t="str">
        <f t="shared" si="42"/>
        <v>ALTER TABLE MDL_ABT_B_PD_TDC_S01 ADD I_SDC_R_RSH_EXP_TR_L13_24 NUMBER;</v>
      </c>
      <c r="W209" s="9" t="str">
        <f>","&amp;H209&amp;"(CASE WHEN TIPO_CNSM_CD='"&amp;P209&amp;"' AND "&amp;X209&amp;" THEN "&amp;G209&amp;" END) AS "&amp;I209</f>
        <v>,SUM(CASE WHEN TIPO_CNSM_CD='RSH' AND B.PERIODOMES BETWEEN TO_CHAR(ADD_MONTHS(A.REF_DATE,-24),'YYYYMM') AND TO_CHAR(ADD_MONTHS(A.REF_DATE,-13),'YYYYMM') THEN DC_R_CNSM_CNSMT END) AS I_SDC_R_RSH_EXP_TR_L13_24</v>
      </c>
      <c r="X209" s="57" t="str">
        <f t="shared" si="43"/>
        <v>B.PERIODOMES BETWEEN TO_CHAR(ADD_MONTHS(A.REF_DATE,-24),'YYYYMM') AND TO_CHAR(ADD_MONTHS(A.REF_DATE,-13),'YYYYMM')</v>
      </c>
      <c r="Y209" s="54" t="str">
        <f>","&amp;I209&amp;"=B."&amp;I209</f>
        <v>,I_SDC_R_RSH_EXP_TR_L13_24=B.I_SDC_R_RSH_EXP_TR_L13_24</v>
      </c>
      <c r="Z209" s="40" t="str">
        <f>",B."&amp;I209</f>
        <v>,B.I_SDC_R_RSH_EXP_TR_L13_24</v>
      </c>
    </row>
    <row r="210" spans="1:26" x14ac:dyDescent="0.25">
      <c r="A210" s="8" t="s">
        <v>398</v>
      </c>
      <c r="B210" s="21">
        <f t="shared" si="45"/>
        <v>209</v>
      </c>
      <c r="C210" s="15">
        <f t="shared" si="46"/>
        <v>1</v>
      </c>
      <c r="D210" s="15">
        <f t="shared" si="44"/>
        <v>9</v>
      </c>
      <c r="E210" s="48" t="s">
        <v>401</v>
      </c>
      <c r="F210" s="48" t="s">
        <v>412</v>
      </c>
      <c r="G210" s="15" t="s">
        <v>81</v>
      </c>
      <c r="H210" s="15" t="s">
        <v>85</v>
      </c>
      <c r="I210" s="61" t="str">
        <f>M210&amp;"_"&amp;IF(N210&lt;&gt;"R",N210&amp;"_","")&amp;O210&amp;IF(R210&lt;&gt;"", "_", "")&amp;F210&amp;"_"&amp;R210</f>
        <v>I_R_TRN_EXP_TR_00MB</v>
      </c>
      <c r="J210" s="15" cm="1">
        <f t="array" ref="J210">SUMPRODUCT(--(I210=$I$2:$I$625))</f>
        <v>1</v>
      </c>
      <c r="K210" s="14">
        <v>20</v>
      </c>
      <c r="L210" s="15" t="s">
        <v>483</v>
      </c>
      <c r="M210" s="15" t="s">
        <v>10</v>
      </c>
      <c r="N210" s="14" t="s">
        <v>11</v>
      </c>
      <c r="O210" s="15" t="str">
        <f>"R_"&amp;P210&amp;"_EXP"</f>
        <v>R_TRN_EXP</v>
      </c>
      <c r="P210" s="14" t="str">
        <f>VLOOKUP(D210,Nomencalture!$D$4:$H$13,4,0)</f>
        <v>TRN</v>
      </c>
      <c r="Q210" s="14" t="str">
        <f>VLOOKUP(D210,Nomencalture!$D$4:$H$13,5,0)</f>
        <v>Transport</v>
      </c>
      <c r="R210" s="16" t="str">
        <f t="shared" ref="R210:R216" si="48">IF(AND(S210="P",N210="R"),TEXT(T210,"00")&amp;"MB",IF(T210&gt;1,"L"&amp;TEXT(T210,"00")&amp;"_"&amp;TEXT(U210,"00"),"L"&amp;TEXT(U210,"00")&amp;"M"))</f>
        <v>00MB</v>
      </c>
      <c r="S210" s="16" t="s">
        <v>90</v>
      </c>
      <c r="T210" s="21">
        <v>0</v>
      </c>
      <c r="U210" s="21">
        <v>0</v>
      </c>
      <c r="V210" s="53" t="str">
        <f t="shared" si="42"/>
        <v>ALTER TABLE MDL_ABT_B_PD_TDC_S01 ADD I_R_TRN_EXP_TR_00MB NUMBER;</v>
      </c>
      <c r="W210" s="9" t="str">
        <f>","&amp;H210&amp;"(CASE WHEN TIPO_CNSM_CD='"&amp;P210&amp;"' AND "&amp;X210&amp;" THEN "&amp;G210&amp;" END) AS "&amp;I210</f>
        <v>,AVG(CASE WHEN TIPO_CNSM_CD='TRN' AND B.PERIODOMES=TO_CHAR(ADD_MONTHS(A.REF_DATE,-0),'YYYYMM') THEN R_CNSM_CNSMT END) AS I_R_TRN_EXP_TR_00MB</v>
      </c>
      <c r="X210" s="54" t="str">
        <f t="shared" si="43"/>
        <v>B.PERIODOMES=TO_CHAR(ADD_MONTHS(A.REF_DATE,-0),'YYYYMM')</v>
      </c>
      <c r="Y210" s="54" t="str">
        <f>","&amp;I210&amp;"=B."&amp;I210</f>
        <v>,I_R_TRN_EXP_TR_00MB=B.I_R_TRN_EXP_TR_00MB</v>
      </c>
      <c r="Z210" s="40" t="str">
        <f>",B."&amp;I210</f>
        <v>,B.I_R_TRN_EXP_TR_00MB</v>
      </c>
    </row>
    <row r="211" spans="1:26" x14ac:dyDescent="0.25">
      <c r="A211" s="8" t="s">
        <v>398</v>
      </c>
      <c r="B211" s="21">
        <f t="shared" si="45"/>
        <v>210</v>
      </c>
      <c r="C211" s="15">
        <f t="shared" si="46"/>
        <v>2</v>
      </c>
      <c r="D211" s="15">
        <f t="shared" si="44"/>
        <v>9</v>
      </c>
      <c r="E211" s="48" t="s">
        <v>401</v>
      </c>
      <c r="F211" s="48" t="s">
        <v>412</v>
      </c>
      <c r="G211" s="15" t="s">
        <v>81</v>
      </c>
      <c r="H211" s="15" t="s">
        <v>85</v>
      </c>
      <c r="I211" s="61" t="str">
        <f>M211&amp;"_"&amp;IF(N211&lt;&gt;"R",N211&amp;"_","")&amp;O211&amp;IF(R211&lt;&gt;"", "_", "")&amp;F211&amp;"_"&amp;R211</f>
        <v>I_R_TRN_EXP_TR_01MB</v>
      </c>
      <c r="J211" s="15" cm="1">
        <f t="array" ref="J211">SUMPRODUCT(--(I211=$I$2:$I$625))</f>
        <v>1</v>
      </c>
      <c r="K211" s="14">
        <v>20</v>
      </c>
      <c r="L211" s="15" t="s">
        <v>483</v>
      </c>
      <c r="M211" s="15" t="s">
        <v>10</v>
      </c>
      <c r="N211" s="14" t="s">
        <v>11</v>
      </c>
      <c r="O211" s="15" t="str">
        <f>"R_"&amp;P211&amp;"_EXP"</f>
        <v>R_TRN_EXP</v>
      </c>
      <c r="P211" s="14" t="str">
        <f>VLOOKUP(D211,Nomencalture!$D$4:$H$13,4,0)</f>
        <v>TRN</v>
      </c>
      <c r="Q211" s="14" t="str">
        <f>VLOOKUP(D211,Nomencalture!$D$4:$H$13,5,0)</f>
        <v>Transport</v>
      </c>
      <c r="R211" s="16" t="str">
        <f t="shared" si="48"/>
        <v>01MB</v>
      </c>
      <c r="S211" s="16" t="s">
        <v>90</v>
      </c>
      <c r="T211" s="21">
        <v>1</v>
      </c>
      <c r="U211" s="21">
        <v>1</v>
      </c>
      <c r="V211" s="53" t="str">
        <f t="shared" si="42"/>
        <v>ALTER TABLE MDL_ABT_B_PD_TDC_S01 ADD I_R_TRN_EXP_TR_01MB NUMBER;</v>
      </c>
      <c r="W211" s="9" t="str">
        <f>","&amp;H211&amp;"(CASE WHEN TIPO_CNSM_CD='"&amp;P211&amp;"' AND "&amp;X211&amp;" THEN "&amp;G211&amp;" END) AS "&amp;I211</f>
        <v>,AVG(CASE WHEN TIPO_CNSM_CD='TRN' AND B.PERIODOMES=TO_CHAR(ADD_MONTHS(A.REF_DATE,-1),'YYYYMM') THEN R_CNSM_CNSMT END) AS I_R_TRN_EXP_TR_01MB</v>
      </c>
      <c r="X211" s="54" t="str">
        <f t="shared" si="43"/>
        <v>B.PERIODOMES=TO_CHAR(ADD_MONTHS(A.REF_DATE,-1),'YYYYMM')</v>
      </c>
      <c r="Y211" s="54" t="str">
        <f>","&amp;I211&amp;"=B."&amp;I211</f>
        <v>,I_R_TRN_EXP_TR_01MB=B.I_R_TRN_EXP_TR_01MB</v>
      </c>
      <c r="Z211" s="40" t="str">
        <f>",B."&amp;I211</f>
        <v>,B.I_R_TRN_EXP_TR_01MB</v>
      </c>
    </row>
    <row r="212" spans="1:26" x14ac:dyDescent="0.25">
      <c r="A212" s="8" t="s">
        <v>398</v>
      </c>
      <c r="B212" s="21">
        <f t="shared" si="45"/>
        <v>211</v>
      </c>
      <c r="C212" s="15">
        <f t="shared" si="46"/>
        <v>3</v>
      </c>
      <c r="D212" s="15">
        <f t="shared" si="44"/>
        <v>9</v>
      </c>
      <c r="E212" s="48" t="s">
        <v>401</v>
      </c>
      <c r="F212" s="48" t="s">
        <v>412</v>
      </c>
      <c r="G212" s="15" t="s">
        <v>81</v>
      </c>
      <c r="H212" s="15" t="s">
        <v>85</v>
      </c>
      <c r="I212" s="61" t="str">
        <f>M212&amp;"_"&amp;IF(N212&lt;&gt;"R",N212&amp;"_","")&amp;O212&amp;IF(R212&lt;&gt;"", "_", "")&amp;F212&amp;"_"&amp;R212</f>
        <v>I_R_TRN_EXP_TR_02MB</v>
      </c>
      <c r="J212" s="15" cm="1">
        <f t="array" ref="J212">SUMPRODUCT(--(I212=$I$2:$I$625))</f>
        <v>1</v>
      </c>
      <c r="K212" s="14">
        <v>20</v>
      </c>
      <c r="L212" s="15" t="s">
        <v>483</v>
      </c>
      <c r="M212" s="15" t="s">
        <v>10</v>
      </c>
      <c r="N212" s="14" t="s">
        <v>11</v>
      </c>
      <c r="O212" s="15" t="str">
        <f>"R_"&amp;P212&amp;"_EXP"</f>
        <v>R_TRN_EXP</v>
      </c>
      <c r="P212" s="14" t="str">
        <f>VLOOKUP(D212,Nomencalture!$D$4:$H$13,4,0)</f>
        <v>TRN</v>
      </c>
      <c r="Q212" s="14" t="str">
        <f>VLOOKUP(D212,Nomencalture!$D$4:$H$13,5,0)</f>
        <v>Transport</v>
      </c>
      <c r="R212" s="16" t="str">
        <f t="shared" si="48"/>
        <v>02MB</v>
      </c>
      <c r="S212" s="16" t="s">
        <v>90</v>
      </c>
      <c r="T212" s="21">
        <v>2</v>
      </c>
      <c r="U212" s="21">
        <v>2</v>
      </c>
      <c r="V212" s="53" t="str">
        <f t="shared" si="42"/>
        <v>ALTER TABLE MDL_ABT_B_PD_TDC_S01 ADD I_R_TRN_EXP_TR_02MB NUMBER;</v>
      </c>
      <c r="W212" s="9" t="str">
        <f>","&amp;H212&amp;"(CASE WHEN TIPO_CNSM_CD='"&amp;P212&amp;"' AND "&amp;X212&amp;" THEN "&amp;G212&amp;" END) AS "&amp;I212</f>
        <v>,AVG(CASE WHEN TIPO_CNSM_CD='TRN' AND B.PERIODOMES=TO_CHAR(ADD_MONTHS(A.REF_DATE,-2),'YYYYMM') THEN R_CNSM_CNSMT END) AS I_R_TRN_EXP_TR_02MB</v>
      </c>
      <c r="X212" s="54" t="str">
        <f t="shared" si="43"/>
        <v>B.PERIODOMES=TO_CHAR(ADD_MONTHS(A.REF_DATE,-2),'YYYYMM')</v>
      </c>
      <c r="Y212" s="54" t="str">
        <f>","&amp;I212&amp;"=B."&amp;I212</f>
        <v>,I_R_TRN_EXP_TR_02MB=B.I_R_TRN_EXP_TR_02MB</v>
      </c>
      <c r="Z212" s="40" t="str">
        <f>",B."&amp;I212</f>
        <v>,B.I_R_TRN_EXP_TR_02MB</v>
      </c>
    </row>
    <row r="213" spans="1:26" x14ac:dyDescent="0.25">
      <c r="A213" s="8" t="s">
        <v>398</v>
      </c>
      <c r="B213" s="21">
        <f t="shared" si="45"/>
        <v>212</v>
      </c>
      <c r="C213" s="15">
        <f t="shared" si="46"/>
        <v>4</v>
      </c>
      <c r="D213" s="15">
        <f t="shared" si="44"/>
        <v>9</v>
      </c>
      <c r="E213" s="48" t="s">
        <v>401</v>
      </c>
      <c r="F213" s="48" t="s">
        <v>412</v>
      </c>
      <c r="G213" s="15" t="s">
        <v>81</v>
      </c>
      <c r="H213" s="15" t="s">
        <v>85</v>
      </c>
      <c r="I213" s="61" t="str">
        <f>M213&amp;"_"&amp;IF(N213&lt;&gt;"R",N213&amp;"_","")&amp;O213&amp;IF(R213&lt;&gt;"", "_", "")&amp;F213&amp;"_"&amp;R213</f>
        <v>I_R_TRN_EXP_TR_03MB</v>
      </c>
      <c r="J213" s="15" cm="1">
        <f t="array" ref="J213">SUMPRODUCT(--(I213=$I$2:$I$625))</f>
        <v>1</v>
      </c>
      <c r="K213" s="14">
        <v>20</v>
      </c>
      <c r="L213" s="15" t="s">
        <v>483</v>
      </c>
      <c r="M213" s="15" t="s">
        <v>10</v>
      </c>
      <c r="N213" s="14" t="s">
        <v>11</v>
      </c>
      <c r="O213" s="15" t="str">
        <f>"R_"&amp;P213&amp;"_EXP"</f>
        <v>R_TRN_EXP</v>
      </c>
      <c r="P213" s="14" t="str">
        <f>VLOOKUP(D213,Nomencalture!$D$4:$H$13,4,0)</f>
        <v>TRN</v>
      </c>
      <c r="Q213" s="14" t="str">
        <f>VLOOKUP(D213,Nomencalture!$D$4:$H$13,5,0)</f>
        <v>Transport</v>
      </c>
      <c r="R213" s="16" t="str">
        <f t="shared" si="48"/>
        <v>03MB</v>
      </c>
      <c r="S213" s="16" t="s">
        <v>90</v>
      </c>
      <c r="T213" s="21">
        <v>3</v>
      </c>
      <c r="U213" s="21">
        <v>3</v>
      </c>
      <c r="V213" s="53" t="str">
        <f t="shared" si="42"/>
        <v>ALTER TABLE MDL_ABT_B_PD_TDC_S01 ADD I_R_TRN_EXP_TR_03MB NUMBER;</v>
      </c>
      <c r="W213" s="9" t="str">
        <f>","&amp;H213&amp;"(CASE WHEN TIPO_CNSM_CD='"&amp;P213&amp;"' AND "&amp;X213&amp;" THEN "&amp;G213&amp;" END) AS "&amp;I213</f>
        <v>,AVG(CASE WHEN TIPO_CNSM_CD='TRN' AND B.PERIODOMES=TO_CHAR(ADD_MONTHS(A.REF_DATE,-3),'YYYYMM') THEN R_CNSM_CNSMT END) AS I_R_TRN_EXP_TR_03MB</v>
      </c>
      <c r="X213" s="54" t="str">
        <f t="shared" si="43"/>
        <v>B.PERIODOMES=TO_CHAR(ADD_MONTHS(A.REF_DATE,-3),'YYYYMM')</v>
      </c>
      <c r="Y213" s="54" t="str">
        <f>","&amp;I213&amp;"=B."&amp;I213</f>
        <v>,I_R_TRN_EXP_TR_03MB=B.I_R_TRN_EXP_TR_03MB</v>
      </c>
      <c r="Z213" s="40" t="str">
        <f>",B."&amp;I213</f>
        <v>,B.I_R_TRN_EXP_TR_03MB</v>
      </c>
    </row>
    <row r="214" spans="1:26" x14ac:dyDescent="0.25">
      <c r="A214" s="8" t="s">
        <v>398</v>
      </c>
      <c r="B214" s="21">
        <f t="shared" si="45"/>
        <v>213</v>
      </c>
      <c r="C214" s="15">
        <f t="shared" si="46"/>
        <v>5</v>
      </c>
      <c r="D214" s="15">
        <f t="shared" si="44"/>
        <v>9</v>
      </c>
      <c r="E214" s="48" t="s">
        <v>401</v>
      </c>
      <c r="F214" s="48" t="s">
        <v>412</v>
      </c>
      <c r="G214" s="15" t="s">
        <v>81</v>
      </c>
      <c r="H214" s="15" t="s">
        <v>85</v>
      </c>
      <c r="I214" s="61" t="str">
        <f>M214&amp;"_"&amp;IF(N214&lt;&gt;"R",N214&amp;"_","")&amp;O214&amp;IF(R214&lt;&gt;"", "_", "")&amp;F214&amp;"_"&amp;R214</f>
        <v>I_R_TRN_EXP_TR_06MB</v>
      </c>
      <c r="J214" s="15" cm="1">
        <f t="array" ref="J214">SUMPRODUCT(--(I214=$I$2:$I$625))</f>
        <v>1</v>
      </c>
      <c r="K214" s="14">
        <v>20</v>
      </c>
      <c r="L214" s="15" t="s">
        <v>483</v>
      </c>
      <c r="M214" s="15" t="s">
        <v>10</v>
      </c>
      <c r="N214" s="14" t="s">
        <v>11</v>
      </c>
      <c r="O214" s="15" t="str">
        <f>"R_"&amp;P214&amp;"_EXP"</f>
        <v>R_TRN_EXP</v>
      </c>
      <c r="P214" s="14" t="str">
        <f>VLOOKUP(D214,Nomencalture!$D$4:$H$13,4,0)</f>
        <v>TRN</v>
      </c>
      <c r="Q214" s="14" t="str">
        <f>VLOOKUP(D214,Nomencalture!$D$4:$H$13,5,0)</f>
        <v>Transport</v>
      </c>
      <c r="R214" s="16" t="str">
        <f t="shared" si="48"/>
        <v>06MB</v>
      </c>
      <c r="S214" s="16" t="s">
        <v>90</v>
      </c>
      <c r="T214" s="21">
        <v>6</v>
      </c>
      <c r="U214" s="21">
        <v>6</v>
      </c>
      <c r="V214" s="53" t="str">
        <f t="shared" si="42"/>
        <v>ALTER TABLE MDL_ABT_B_PD_TDC_S01 ADD I_R_TRN_EXP_TR_06MB NUMBER;</v>
      </c>
      <c r="W214" s="9" t="str">
        <f>","&amp;H214&amp;"(CASE WHEN TIPO_CNSM_CD='"&amp;P214&amp;"' AND "&amp;X214&amp;" THEN "&amp;G214&amp;" END) AS "&amp;I214</f>
        <v>,AVG(CASE WHEN TIPO_CNSM_CD='TRN' AND B.PERIODOMES=TO_CHAR(ADD_MONTHS(A.REF_DATE,-6),'YYYYMM') THEN R_CNSM_CNSMT END) AS I_R_TRN_EXP_TR_06MB</v>
      </c>
      <c r="X214" s="54" t="str">
        <f t="shared" si="43"/>
        <v>B.PERIODOMES=TO_CHAR(ADD_MONTHS(A.REF_DATE,-6),'YYYYMM')</v>
      </c>
      <c r="Y214" s="54" t="str">
        <f>","&amp;I214&amp;"=B."&amp;I214</f>
        <v>,I_R_TRN_EXP_TR_06MB=B.I_R_TRN_EXP_TR_06MB</v>
      </c>
      <c r="Z214" s="40" t="str">
        <f>",B."&amp;I214</f>
        <v>,B.I_R_TRN_EXP_TR_06MB</v>
      </c>
    </row>
    <row r="215" spans="1:26" x14ac:dyDescent="0.25">
      <c r="A215" s="8" t="s">
        <v>398</v>
      </c>
      <c r="B215" s="21">
        <f t="shared" si="45"/>
        <v>214</v>
      </c>
      <c r="C215" s="15">
        <f t="shared" si="46"/>
        <v>6</v>
      </c>
      <c r="D215" s="15">
        <f t="shared" si="44"/>
        <v>9</v>
      </c>
      <c r="E215" s="48" t="s">
        <v>401</v>
      </c>
      <c r="F215" s="48" t="s">
        <v>412</v>
      </c>
      <c r="G215" s="15" t="s">
        <v>81</v>
      </c>
      <c r="H215" s="15" t="s">
        <v>85</v>
      </c>
      <c r="I215" s="61" t="str">
        <f>M215&amp;"_"&amp;IF(N215&lt;&gt;"R",N215&amp;"_","")&amp;O215&amp;IF(R215&lt;&gt;"", "_", "")&amp;F215&amp;"_"&amp;R215</f>
        <v>I_R_TRN_EXP_TR_09MB</v>
      </c>
      <c r="J215" s="15" cm="1">
        <f t="array" ref="J215">SUMPRODUCT(--(I215=$I$2:$I$625))</f>
        <v>1</v>
      </c>
      <c r="K215" s="14">
        <v>20</v>
      </c>
      <c r="L215" s="15" t="s">
        <v>483</v>
      </c>
      <c r="M215" s="15" t="s">
        <v>10</v>
      </c>
      <c r="N215" s="14" t="s">
        <v>11</v>
      </c>
      <c r="O215" s="15" t="str">
        <f>"R_"&amp;P215&amp;"_EXP"</f>
        <v>R_TRN_EXP</v>
      </c>
      <c r="P215" s="14" t="str">
        <f>VLOOKUP(D215,Nomencalture!$D$4:$H$13,4,0)</f>
        <v>TRN</v>
      </c>
      <c r="Q215" s="14" t="str">
        <f>VLOOKUP(D215,Nomencalture!$D$4:$H$13,5,0)</f>
        <v>Transport</v>
      </c>
      <c r="R215" s="16" t="str">
        <f t="shared" si="48"/>
        <v>09MB</v>
      </c>
      <c r="S215" s="16" t="s">
        <v>90</v>
      </c>
      <c r="T215" s="21">
        <v>9</v>
      </c>
      <c r="U215" s="21">
        <v>9</v>
      </c>
      <c r="V215" s="53" t="str">
        <f t="shared" si="42"/>
        <v>ALTER TABLE MDL_ABT_B_PD_TDC_S01 ADD I_R_TRN_EXP_TR_09MB NUMBER;</v>
      </c>
      <c r="W215" s="9" t="str">
        <f>","&amp;H215&amp;"(CASE WHEN TIPO_CNSM_CD='"&amp;P215&amp;"' AND "&amp;X215&amp;" THEN "&amp;G215&amp;" END) AS "&amp;I215</f>
        <v>,AVG(CASE WHEN TIPO_CNSM_CD='TRN' AND B.PERIODOMES=TO_CHAR(ADD_MONTHS(A.REF_DATE,-9),'YYYYMM') THEN R_CNSM_CNSMT END) AS I_R_TRN_EXP_TR_09MB</v>
      </c>
      <c r="X215" s="54" t="str">
        <f t="shared" si="43"/>
        <v>B.PERIODOMES=TO_CHAR(ADD_MONTHS(A.REF_DATE,-9),'YYYYMM')</v>
      </c>
      <c r="Y215" s="54" t="str">
        <f>","&amp;I215&amp;"=B."&amp;I215</f>
        <v>,I_R_TRN_EXP_TR_09MB=B.I_R_TRN_EXP_TR_09MB</v>
      </c>
      <c r="Z215" s="40" t="str">
        <f>",B."&amp;I215</f>
        <v>,B.I_R_TRN_EXP_TR_09MB</v>
      </c>
    </row>
    <row r="216" spans="1:26" x14ac:dyDescent="0.25">
      <c r="A216" s="8" t="s">
        <v>398</v>
      </c>
      <c r="B216" s="21">
        <f t="shared" si="45"/>
        <v>215</v>
      </c>
      <c r="C216" s="15">
        <f t="shared" si="46"/>
        <v>7</v>
      </c>
      <c r="D216" s="15">
        <f t="shared" si="44"/>
        <v>9</v>
      </c>
      <c r="E216" s="48" t="s">
        <v>401</v>
      </c>
      <c r="F216" s="48" t="s">
        <v>412</v>
      </c>
      <c r="G216" s="15" t="s">
        <v>81</v>
      </c>
      <c r="H216" s="15" t="s">
        <v>85</v>
      </c>
      <c r="I216" s="61" t="str">
        <f>M216&amp;"_"&amp;IF(N216&lt;&gt;"R",N216&amp;"_","")&amp;O216&amp;IF(R216&lt;&gt;"", "_", "")&amp;F216&amp;"_"&amp;R216</f>
        <v>I_R_TRN_EXP_TR_12MB</v>
      </c>
      <c r="J216" s="15" cm="1">
        <f t="array" ref="J216">SUMPRODUCT(--(I216=$I$2:$I$625))</f>
        <v>1</v>
      </c>
      <c r="K216" s="14">
        <v>20</v>
      </c>
      <c r="L216" s="15" t="s">
        <v>483</v>
      </c>
      <c r="M216" s="15" t="s">
        <v>10</v>
      </c>
      <c r="N216" s="14" t="s">
        <v>11</v>
      </c>
      <c r="O216" s="15" t="str">
        <f>"R_"&amp;P216&amp;"_EXP"</f>
        <v>R_TRN_EXP</v>
      </c>
      <c r="P216" s="14" t="str">
        <f>VLOOKUP(D216,Nomencalture!$D$4:$H$13,4,0)</f>
        <v>TRN</v>
      </c>
      <c r="Q216" s="14" t="str">
        <f>VLOOKUP(D216,Nomencalture!$D$4:$H$13,5,0)</f>
        <v>Transport</v>
      </c>
      <c r="R216" s="16" t="str">
        <f t="shared" si="48"/>
        <v>12MB</v>
      </c>
      <c r="S216" s="16" t="s">
        <v>90</v>
      </c>
      <c r="T216" s="21">
        <v>12</v>
      </c>
      <c r="U216" s="21">
        <v>12</v>
      </c>
      <c r="V216" s="53" t="str">
        <f t="shared" si="42"/>
        <v>ALTER TABLE MDL_ABT_B_PD_TDC_S01 ADD I_R_TRN_EXP_TR_12MB NUMBER;</v>
      </c>
      <c r="W216" s="9" t="str">
        <f>","&amp;H216&amp;"(CASE WHEN TIPO_CNSM_CD='"&amp;P216&amp;"' AND "&amp;X216&amp;" THEN "&amp;G216&amp;" END) AS "&amp;I216</f>
        <v>,AVG(CASE WHEN TIPO_CNSM_CD='TRN' AND B.PERIODOMES=TO_CHAR(ADD_MONTHS(A.REF_DATE,-12),'YYYYMM') THEN R_CNSM_CNSMT END) AS I_R_TRN_EXP_TR_12MB</v>
      </c>
      <c r="X216" s="54" t="str">
        <f t="shared" si="43"/>
        <v>B.PERIODOMES=TO_CHAR(ADD_MONTHS(A.REF_DATE,-12),'YYYYMM')</v>
      </c>
      <c r="Y216" s="54" t="str">
        <f>","&amp;I216&amp;"=B."&amp;I216</f>
        <v>,I_R_TRN_EXP_TR_12MB=B.I_R_TRN_EXP_TR_12MB</v>
      </c>
      <c r="Z216" s="40" t="str">
        <f>",B."&amp;I216</f>
        <v>,B.I_R_TRN_EXP_TR_12MB</v>
      </c>
    </row>
    <row r="217" spans="1:26" x14ac:dyDescent="0.25">
      <c r="A217" s="8" t="s">
        <v>398</v>
      </c>
      <c r="B217" s="21">
        <f t="shared" si="45"/>
        <v>216</v>
      </c>
      <c r="C217" s="15">
        <f t="shared" si="46"/>
        <v>8</v>
      </c>
      <c r="D217" s="15">
        <f t="shared" si="44"/>
        <v>9</v>
      </c>
      <c r="E217" s="48" t="s">
        <v>401</v>
      </c>
      <c r="F217" s="48" t="s">
        <v>412</v>
      </c>
      <c r="G217" s="15" t="s">
        <v>82</v>
      </c>
      <c r="H217" s="15" t="s">
        <v>85</v>
      </c>
      <c r="I217" s="61" t="str">
        <f>M217&amp;"_"&amp;IF(N217&lt;&gt;"R",N217&amp;"_","")&amp;O217&amp;IF(R217&lt;&gt;"", "_", "")&amp;F217&amp;"_"&amp;R217</f>
        <v>I_MV_R_TRN_EXP_TR_L00M</v>
      </c>
      <c r="J217" s="15" cm="1">
        <f t="array" ref="J217">SUMPRODUCT(--(I217=$I$2:$I$625))</f>
        <v>1</v>
      </c>
      <c r="K217" s="14">
        <v>20</v>
      </c>
      <c r="L217" s="15" t="s">
        <v>483</v>
      </c>
      <c r="M217" s="15" t="s">
        <v>10</v>
      </c>
      <c r="N217" s="14" t="s">
        <v>520</v>
      </c>
      <c r="O217" s="15" t="str">
        <f>"R_"&amp;P217&amp;"_EXP"</f>
        <v>R_TRN_EXP</v>
      </c>
      <c r="P217" s="14" t="str">
        <f>VLOOKUP(D217,Nomencalture!$D$4:$H$13,4,0)</f>
        <v>TRN</v>
      </c>
      <c r="Q217" s="14" t="str">
        <f>VLOOKUP(D217,Nomencalture!$D$4:$H$13,5,0)</f>
        <v>Transport</v>
      </c>
      <c r="R217" s="16" t="str">
        <f>IF(AND(S217="P",N217="R"),TEXT(T217,"00")&amp;"MB",IF(OR(T217&gt;1,N217="VM"),"L"&amp;TEXT(T217,"00")&amp;"_"&amp;TEXT(U217,"00"),"L"&amp;TEXT(U217,"00")&amp;"M"))</f>
        <v>L00M</v>
      </c>
      <c r="S217" s="16" t="s">
        <v>90</v>
      </c>
      <c r="T217" s="20">
        <v>1</v>
      </c>
      <c r="U217" s="21">
        <v>0</v>
      </c>
      <c r="V217" s="53" t="str">
        <f t="shared" si="42"/>
        <v>ALTER TABLE MDL_ABT_B_PD_TDC_S01 ADD I_MV_R_TRN_EXP_TR_L00M NUMBER;</v>
      </c>
      <c r="W217" s="9" t="str">
        <f>","&amp;H217&amp;"(CASE WHEN TIPO_CNSM_CD='"&amp;P217&amp;"' AND "&amp;X217&amp;" THEN "&amp;G217&amp;" END) AS "&amp;I217</f>
        <v>,AVG(CASE WHEN TIPO_CNSM_CD='TRN' AND B.PERIODOMES=TO_CHAR(ADD_MONTHS(A.REF_DATE,-0),'YYYYMM') THEN VM_R_CNSM_CNSMT END) AS I_MV_R_TRN_EXP_TR_L00M</v>
      </c>
      <c r="X217" s="54" t="str">
        <f t="shared" si="43"/>
        <v>B.PERIODOMES=TO_CHAR(ADD_MONTHS(A.REF_DATE,-0),'YYYYMM')</v>
      </c>
      <c r="Y217" s="54" t="str">
        <f>","&amp;I217&amp;"=B."&amp;I217</f>
        <v>,I_MV_R_TRN_EXP_TR_L00M=B.I_MV_R_TRN_EXP_TR_L00M</v>
      </c>
      <c r="Z217" s="40" t="str">
        <f>",B."&amp;I217</f>
        <v>,B.I_MV_R_TRN_EXP_TR_L00M</v>
      </c>
    </row>
    <row r="218" spans="1:26" x14ac:dyDescent="0.25">
      <c r="A218" s="8" t="s">
        <v>398</v>
      </c>
      <c r="B218" s="21">
        <f t="shared" si="45"/>
        <v>217</v>
      </c>
      <c r="C218" s="15">
        <f t="shared" si="46"/>
        <v>9</v>
      </c>
      <c r="D218" s="15">
        <f t="shared" si="44"/>
        <v>9</v>
      </c>
      <c r="E218" s="48" t="s">
        <v>401</v>
      </c>
      <c r="F218" s="48" t="s">
        <v>412</v>
      </c>
      <c r="G218" s="15" t="s">
        <v>82</v>
      </c>
      <c r="H218" s="15" t="s">
        <v>85</v>
      </c>
      <c r="I218" s="61" t="str">
        <f>M218&amp;"_"&amp;IF(N218&lt;&gt;"R",N218&amp;"_","")&amp;O218&amp;IF(R218&lt;&gt;"", "_", "")&amp;F218&amp;"_"&amp;R218</f>
        <v>I_MV_R_TRN_EXP_TR_L02_01</v>
      </c>
      <c r="J218" s="15" cm="1">
        <f t="array" ref="J218">SUMPRODUCT(--(I218=$I$2:$I$625))</f>
        <v>1</v>
      </c>
      <c r="K218" s="14">
        <v>24</v>
      </c>
      <c r="L218" s="15" t="s">
        <v>483</v>
      </c>
      <c r="M218" s="15" t="s">
        <v>10</v>
      </c>
      <c r="N218" s="14" t="s">
        <v>520</v>
      </c>
      <c r="O218" s="15" t="str">
        <f>"R_"&amp;P218&amp;"_EXP"</f>
        <v>R_TRN_EXP</v>
      </c>
      <c r="P218" s="14" t="str">
        <f>VLOOKUP(D218,Nomencalture!$D$4:$H$13,4,0)</f>
        <v>TRN</v>
      </c>
      <c r="Q218" s="14" t="str">
        <f>VLOOKUP(D218,Nomencalture!$D$4:$H$13,5,0)</f>
        <v>Transport</v>
      </c>
      <c r="R218" s="16" t="str">
        <f>IF(AND(S218="P",N218="R"),TEXT(T218,"00")&amp;"MB",IF(OR(T218&gt;1,N218="VM"),"L"&amp;TEXT(T218,"00")&amp;"_"&amp;TEXT(U218,"00"),"L"&amp;TEXT(U218,"00")&amp;"M"))</f>
        <v>L02_01</v>
      </c>
      <c r="S218" s="16" t="s">
        <v>90</v>
      </c>
      <c r="T218" s="16">
        <v>2</v>
      </c>
      <c r="U218" s="22">
        <v>1</v>
      </c>
      <c r="V218" s="53" t="str">
        <f t="shared" si="42"/>
        <v>ALTER TABLE MDL_ABT_B_PD_TDC_S01 ADD I_MV_R_TRN_EXP_TR_L02_01 NUMBER;</v>
      </c>
      <c r="W218" s="9" t="str">
        <f>","&amp;H218&amp;"(CASE WHEN TIPO_CNSM_CD='"&amp;P218&amp;"' AND "&amp;X218&amp;" THEN "&amp;G218&amp;" END) AS "&amp;I218</f>
        <v>,AVG(CASE WHEN TIPO_CNSM_CD='TRN' AND B.PERIODOMES=TO_CHAR(ADD_MONTHS(A.REF_DATE,-1),'YYYYMM') THEN VM_R_CNSM_CNSMT END) AS I_MV_R_TRN_EXP_TR_L02_01</v>
      </c>
      <c r="X218" s="54" t="str">
        <f t="shared" si="43"/>
        <v>B.PERIODOMES=TO_CHAR(ADD_MONTHS(A.REF_DATE,-1),'YYYYMM')</v>
      </c>
      <c r="Y218" s="54" t="str">
        <f>","&amp;I218&amp;"=B."&amp;I218</f>
        <v>,I_MV_R_TRN_EXP_TR_L02_01=B.I_MV_R_TRN_EXP_TR_L02_01</v>
      </c>
      <c r="Z218" s="40" t="str">
        <f>",B."&amp;I218</f>
        <v>,B.I_MV_R_TRN_EXP_TR_L02_01</v>
      </c>
    </row>
    <row r="219" spans="1:26" x14ac:dyDescent="0.25">
      <c r="A219" s="8" t="s">
        <v>398</v>
      </c>
      <c r="B219" s="21">
        <f t="shared" si="45"/>
        <v>218</v>
      </c>
      <c r="C219" s="15">
        <f t="shared" si="46"/>
        <v>10</v>
      </c>
      <c r="D219" s="15">
        <f t="shared" si="44"/>
        <v>9</v>
      </c>
      <c r="E219" s="48" t="s">
        <v>401</v>
      </c>
      <c r="F219" s="48" t="s">
        <v>412</v>
      </c>
      <c r="G219" s="15" t="s">
        <v>82</v>
      </c>
      <c r="H219" s="15" t="s">
        <v>85</v>
      </c>
      <c r="I219" s="61" t="str">
        <f>M219&amp;"_"&amp;IF(N219&lt;&gt;"R",N219&amp;"_","")&amp;O219&amp;IF(R219&lt;&gt;"", "_", "")&amp;F219&amp;"_"&amp;R219</f>
        <v>I_MV_R_TRN_EXP_TR_L03_02</v>
      </c>
      <c r="J219" s="15" cm="1">
        <f t="array" ref="J219">SUMPRODUCT(--(I219=$I$2:$I$625))</f>
        <v>1</v>
      </c>
      <c r="K219" s="14">
        <v>24</v>
      </c>
      <c r="L219" s="15" t="s">
        <v>483</v>
      </c>
      <c r="M219" s="15" t="s">
        <v>10</v>
      </c>
      <c r="N219" s="14" t="s">
        <v>520</v>
      </c>
      <c r="O219" s="15" t="str">
        <f>"R_"&amp;P219&amp;"_EXP"</f>
        <v>R_TRN_EXP</v>
      </c>
      <c r="P219" s="14" t="str">
        <f>VLOOKUP(D219,Nomencalture!$D$4:$H$13,4,0)</f>
        <v>TRN</v>
      </c>
      <c r="Q219" s="14" t="str">
        <f>VLOOKUP(D219,Nomencalture!$D$4:$H$13,5,0)</f>
        <v>Transport</v>
      </c>
      <c r="R219" s="16" t="str">
        <f t="shared" ref="R219:R223" si="49">IF(AND(S219="P",N219="R"),TEXT(T219,"00")&amp;"MB",IF(OR(T219&gt;1,N219="VM"),"L"&amp;TEXT(T219,"00")&amp;"_"&amp;TEXT(U219,"00"),"L"&amp;TEXT(U219,"00")&amp;"M"))</f>
        <v>L03_02</v>
      </c>
      <c r="S219" s="16" t="s">
        <v>90</v>
      </c>
      <c r="T219" s="16">
        <v>3</v>
      </c>
      <c r="U219" s="22">
        <v>2</v>
      </c>
      <c r="V219" s="53" t="str">
        <f t="shared" si="42"/>
        <v>ALTER TABLE MDL_ABT_B_PD_TDC_S01 ADD I_MV_R_TRN_EXP_TR_L03_02 NUMBER;</v>
      </c>
      <c r="W219" s="9" t="str">
        <f>","&amp;H219&amp;"(CASE WHEN TIPO_CNSM_CD='"&amp;P219&amp;"' AND "&amp;X219&amp;" THEN "&amp;G219&amp;" END) AS "&amp;I219</f>
        <v>,AVG(CASE WHEN TIPO_CNSM_CD='TRN' AND B.PERIODOMES=TO_CHAR(ADD_MONTHS(A.REF_DATE,-2),'YYYYMM') THEN VM_R_CNSM_CNSMT END) AS I_MV_R_TRN_EXP_TR_L03_02</v>
      </c>
      <c r="X219" s="54" t="str">
        <f t="shared" si="43"/>
        <v>B.PERIODOMES=TO_CHAR(ADD_MONTHS(A.REF_DATE,-2),'YYYYMM')</v>
      </c>
      <c r="Y219" s="54" t="str">
        <f>","&amp;I219&amp;"=B."&amp;I219</f>
        <v>,I_MV_R_TRN_EXP_TR_L03_02=B.I_MV_R_TRN_EXP_TR_L03_02</v>
      </c>
      <c r="Z219" s="40" t="str">
        <f>",B."&amp;I219</f>
        <v>,B.I_MV_R_TRN_EXP_TR_L03_02</v>
      </c>
    </row>
    <row r="220" spans="1:26" x14ac:dyDescent="0.25">
      <c r="A220" s="8" t="s">
        <v>398</v>
      </c>
      <c r="B220" s="21">
        <f t="shared" si="45"/>
        <v>219</v>
      </c>
      <c r="C220" s="15">
        <f t="shared" si="46"/>
        <v>11</v>
      </c>
      <c r="D220" s="15">
        <f t="shared" si="44"/>
        <v>9</v>
      </c>
      <c r="E220" s="48" t="s">
        <v>401</v>
      </c>
      <c r="F220" s="48" t="s">
        <v>412</v>
      </c>
      <c r="G220" s="15" t="s">
        <v>92</v>
      </c>
      <c r="H220" s="15" t="s">
        <v>85</v>
      </c>
      <c r="I220" s="61" t="str">
        <f>M220&amp;"_"&amp;IF(N220&lt;&gt;"R",N220&amp;"_","")&amp;O220&amp;IF(R220&lt;&gt;"", "_", "")&amp;F220&amp;"_"&amp;R220</f>
        <v>I_QV_R_TRN_EXP_TR_L06_03</v>
      </c>
      <c r="J220" s="15" cm="1">
        <f t="array" ref="J220">SUMPRODUCT(--(I220=$I$2:$I$625))</f>
        <v>1</v>
      </c>
      <c r="K220" s="14">
        <v>24</v>
      </c>
      <c r="L220" s="15" t="s">
        <v>483</v>
      </c>
      <c r="M220" s="15" t="s">
        <v>10</v>
      </c>
      <c r="N220" s="14" t="s">
        <v>521</v>
      </c>
      <c r="O220" s="15" t="str">
        <f>"R_"&amp;P220&amp;"_EXP"</f>
        <v>R_TRN_EXP</v>
      </c>
      <c r="P220" s="14" t="str">
        <f>VLOOKUP(D220,Nomencalture!$D$4:$H$13,4,0)</f>
        <v>TRN</v>
      </c>
      <c r="Q220" s="14" t="str">
        <f>VLOOKUP(D220,Nomencalture!$D$4:$H$13,5,0)</f>
        <v>Transport</v>
      </c>
      <c r="R220" s="16" t="str">
        <f t="shared" si="49"/>
        <v>L06_03</v>
      </c>
      <c r="S220" s="16" t="s">
        <v>90</v>
      </c>
      <c r="T220" s="16">
        <v>6</v>
      </c>
      <c r="U220" s="22">
        <v>3</v>
      </c>
      <c r="V220" s="53" t="str">
        <f t="shared" si="42"/>
        <v>ALTER TABLE MDL_ABT_B_PD_TDC_S01 ADD I_QV_R_TRN_EXP_TR_L06_03 NUMBER;</v>
      </c>
      <c r="W220" s="9" t="str">
        <f>","&amp;H220&amp;"(CASE WHEN TIPO_CNSM_CD='"&amp;P220&amp;"' AND "&amp;X220&amp;" THEN "&amp;G220&amp;" END) AS "&amp;I220</f>
        <v>,AVG(CASE WHEN TIPO_CNSM_CD='TRN' AND B.PERIODOMES=TO_CHAR(ADD_MONTHS(A.REF_DATE,-3),'YYYYMM') THEN VT_R_CNSM_CNSMT END) AS I_QV_R_TRN_EXP_TR_L06_03</v>
      </c>
      <c r="X220" s="54" t="str">
        <f t="shared" si="43"/>
        <v>B.PERIODOMES=TO_CHAR(ADD_MONTHS(A.REF_DATE,-3),'YYYYMM')</v>
      </c>
      <c r="Y220" s="54" t="str">
        <f>","&amp;I220&amp;"=B."&amp;I220</f>
        <v>,I_QV_R_TRN_EXP_TR_L06_03=B.I_QV_R_TRN_EXP_TR_L06_03</v>
      </c>
      <c r="Z220" s="40" t="str">
        <f>",B."&amp;I220</f>
        <v>,B.I_QV_R_TRN_EXP_TR_L06_03</v>
      </c>
    </row>
    <row r="221" spans="1:26" x14ac:dyDescent="0.25">
      <c r="A221" s="8" t="s">
        <v>398</v>
      </c>
      <c r="B221" s="21">
        <f t="shared" si="45"/>
        <v>220</v>
      </c>
      <c r="C221" s="15">
        <f t="shared" si="46"/>
        <v>12</v>
      </c>
      <c r="D221" s="15">
        <f t="shared" si="44"/>
        <v>9</v>
      </c>
      <c r="E221" s="48" t="s">
        <v>401</v>
      </c>
      <c r="F221" s="48" t="s">
        <v>412</v>
      </c>
      <c r="G221" s="15" t="s">
        <v>92</v>
      </c>
      <c r="H221" s="15" t="s">
        <v>85</v>
      </c>
      <c r="I221" s="61" t="str">
        <f>M221&amp;"_"&amp;IF(N221&lt;&gt;"R",N221&amp;"_","")&amp;O221&amp;IF(R221&lt;&gt;"", "_", "")&amp;F221&amp;"_"&amp;R221</f>
        <v>I_QV_R_TRN_EXP_TR_L09_06</v>
      </c>
      <c r="J221" s="15" cm="1">
        <f t="array" ref="J221">SUMPRODUCT(--(I221=$I$2:$I$625))</f>
        <v>1</v>
      </c>
      <c r="K221" s="14">
        <v>24</v>
      </c>
      <c r="L221" s="15" t="s">
        <v>483</v>
      </c>
      <c r="M221" s="15" t="s">
        <v>10</v>
      </c>
      <c r="N221" s="14" t="s">
        <v>521</v>
      </c>
      <c r="O221" s="15" t="str">
        <f>"R_"&amp;P221&amp;"_EXP"</f>
        <v>R_TRN_EXP</v>
      </c>
      <c r="P221" s="14" t="str">
        <f>VLOOKUP(D221,Nomencalture!$D$4:$H$13,4,0)</f>
        <v>TRN</v>
      </c>
      <c r="Q221" s="14" t="str">
        <f>VLOOKUP(D221,Nomencalture!$D$4:$H$13,5,0)</f>
        <v>Transport</v>
      </c>
      <c r="R221" s="16" t="str">
        <f t="shared" si="49"/>
        <v>L09_06</v>
      </c>
      <c r="S221" s="16" t="s">
        <v>90</v>
      </c>
      <c r="T221" s="16">
        <v>9</v>
      </c>
      <c r="U221" s="22">
        <v>6</v>
      </c>
      <c r="V221" s="53" t="str">
        <f t="shared" si="42"/>
        <v>ALTER TABLE MDL_ABT_B_PD_TDC_S01 ADD I_QV_R_TRN_EXP_TR_L09_06 NUMBER;</v>
      </c>
      <c r="W221" s="9" t="str">
        <f>","&amp;H221&amp;"(CASE WHEN TIPO_CNSM_CD='"&amp;P221&amp;"' AND "&amp;X221&amp;" THEN "&amp;G221&amp;" END) AS "&amp;I221</f>
        <v>,AVG(CASE WHEN TIPO_CNSM_CD='TRN' AND B.PERIODOMES=TO_CHAR(ADD_MONTHS(A.REF_DATE,-6),'YYYYMM') THEN VT_R_CNSM_CNSMT END) AS I_QV_R_TRN_EXP_TR_L09_06</v>
      </c>
      <c r="X221" s="54" t="str">
        <f t="shared" si="43"/>
        <v>B.PERIODOMES=TO_CHAR(ADD_MONTHS(A.REF_DATE,-6),'YYYYMM')</v>
      </c>
      <c r="Y221" s="54" t="str">
        <f>","&amp;I221&amp;"=B."&amp;I221</f>
        <v>,I_QV_R_TRN_EXP_TR_L09_06=B.I_QV_R_TRN_EXP_TR_L09_06</v>
      </c>
      <c r="Z221" s="40" t="str">
        <f>",B."&amp;I221</f>
        <v>,B.I_QV_R_TRN_EXP_TR_L09_06</v>
      </c>
    </row>
    <row r="222" spans="1:26" x14ac:dyDescent="0.25">
      <c r="A222" s="8" t="s">
        <v>398</v>
      </c>
      <c r="B222" s="21">
        <f t="shared" si="45"/>
        <v>221</v>
      </c>
      <c r="C222" s="15">
        <f t="shared" si="46"/>
        <v>13</v>
      </c>
      <c r="D222" s="15">
        <f t="shared" si="44"/>
        <v>9</v>
      </c>
      <c r="E222" s="48" t="s">
        <v>401</v>
      </c>
      <c r="F222" s="48" t="s">
        <v>412</v>
      </c>
      <c r="G222" s="15" t="s">
        <v>92</v>
      </c>
      <c r="H222" s="15" t="s">
        <v>85</v>
      </c>
      <c r="I222" s="61" t="str">
        <f>M222&amp;"_"&amp;IF(N222&lt;&gt;"R",N222&amp;"_","")&amp;O222&amp;IF(R222&lt;&gt;"", "_", "")&amp;F222&amp;"_"&amp;R222</f>
        <v>I_QV_R_TRN_EXP_TR_L12_09</v>
      </c>
      <c r="J222" s="15" cm="1">
        <f t="array" ref="J222">SUMPRODUCT(--(I222=$I$2:$I$625))</f>
        <v>1</v>
      </c>
      <c r="K222" s="14">
        <v>24</v>
      </c>
      <c r="L222" s="15" t="s">
        <v>483</v>
      </c>
      <c r="M222" s="15" t="s">
        <v>10</v>
      </c>
      <c r="N222" s="14" t="s">
        <v>521</v>
      </c>
      <c r="O222" s="15" t="str">
        <f>"R_"&amp;P222&amp;"_EXP"</f>
        <v>R_TRN_EXP</v>
      </c>
      <c r="P222" s="14" t="str">
        <f>VLOOKUP(D222,Nomencalture!$D$4:$H$13,4,0)</f>
        <v>TRN</v>
      </c>
      <c r="Q222" s="14" t="str">
        <f>VLOOKUP(D222,Nomencalture!$D$4:$H$13,5,0)</f>
        <v>Transport</v>
      </c>
      <c r="R222" s="16" t="str">
        <f t="shared" si="49"/>
        <v>L12_09</v>
      </c>
      <c r="S222" s="16" t="s">
        <v>90</v>
      </c>
      <c r="T222" s="16">
        <v>12</v>
      </c>
      <c r="U222" s="22">
        <v>9</v>
      </c>
      <c r="V222" s="53" t="str">
        <f t="shared" si="42"/>
        <v>ALTER TABLE MDL_ABT_B_PD_TDC_S01 ADD I_QV_R_TRN_EXP_TR_L12_09 NUMBER;</v>
      </c>
      <c r="W222" s="9" t="str">
        <f>","&amp;H222&amp;"(CASE WHEN TIPO_CNSM_CD='"&amp;P222&amp;"' AND "&amp;X222&amp;" THEN "&amp;G222&amp;" END) AS "&amp;I222</f>
        <v>,AVG(CASE WHEN TIPO_CNSM_CD='TRN' AND B.PERIODOMES=TO_CHAR(ADD_MONTHS(A.REF_DATE,-9),'YYYYMM') THEN VT_R_CNSM_CNSMT END) AS I_QV_R_TRN_EXP_TR_L12_09</v>
      </c>
      <c r="X222" s="54" t="str">
        <f t="shared" si="43"/>
        <v>B.PERIODOMES=TO_CHAR(ADD_MONTHS(A.REF_DATE,-9),'YYYYMM')</v>
      </c>
      <c r="Y222" s="54" t="str">
        <f>","&amp;I222&amp;"=B."&amp;I222</f>
        <v>,I_QV_R_TRN_EXP_TR_L12_09=B.I_QV_R_TRN_EXP_TR_L12_09</v>
      </c>
      <c r="Z222" s="40" t="str">
        <f>",B."&amp;I222</f>
        <v>,B.I_QV_R_TRN_EXP_TR_L12_09</v>
      </c>
    </row>
    <row r="223" spans="1:26" x14ac:dyDescent="0.25">
      <c r="A223" s="8" t="s">
        <v>398</v>
      </c>
      <c r="B223" s="21">
        <f t="shared" si="45"/>
        <v>222</v>
      </c>
      <c r="C223" s="15">
        <f t="shared" si="46"/>
        <v>14</v>
      </c>
      <c r="D223" s="15">
        <f t="shared" si="44"/>
        <v>9</v>
      </c>
      <c r="E223" s="48" t="s">
        <v>401</v>
      </c>
      <c r="F223" s="48" t="s">
        <v>412</v>
      </c>
      <c r="G223" s="15" t="s">
        <v>93</v>
      </c>
      <c r="H223" s="15" t="s">
        <v>85</v>
      </c>
      <c r="I223" s="61" t="str">
        <f>M223&amp;"_"&amp;IF(N223&lt;&gt;"R",N223&amp;"_","")&amp;O223&amp;IF(R223&lt;&gt;"", "_", "")&amp;F223&amp;"_"&amp;R223</f>
        <v>I_SV_R_TRN_EXP_TR_L12_06</v>
      </c>
      <c r="J223" s="15" cm="1">
        <f t="array" ref="J223">SUMPRODUCT(--(I223=$I$2:$I$625))</f>
        <v>1</v>
      </c>
      <c r="K223" s="14">
        <v>24</v>
      </c>
      <c r="L223" s="15" t="s">
        <v>483</v>
      </c>
      <c r="M223" s="15" t="s">
        <v>10</v>
      </c>
      <c r="N223" s="14" t="s">
        <v>523</v>
      </c>
      <c r="O223" s="15" t="str">
        <f>"R_"&amp;P223&amp;"_EXP"</f>
        <v>R_TRN_EXP</v>
      </c>
      <c r="P223" s="14" t="str">
        <f>VLOOKUP(D223,Nomencalture!$D$4:$H$13,4,0)</f>
        <v>TRN</v>
      </c>
      <c r="Q223" s="14" t="str">
        <f>VLOOKUP(D223,Nomencalture!$D$4:$H$13,5,0)</f>
        <v>Transport</v>
      </c>
      <c r="R223" s="16" t="str">
        <f t="shared" si="49"/>
        <v>L12_06</v>
      </c>
      <c r="S223" s="16" t="s">
        <v>90</v>
      </c>
      <c r="T223" s="16">
        <v>12</v>
      </c>
      <c r="U223" s="22">
        <v>6</v>
      </c>
      <c r="V223" s="53" t="str">
        <f t="shared" si="42"/>
        <v>ALTER TABLE MDL_ABT_B_PD_TDC_S01 ADD I_SV_R_TRN_EXP_TR_L12_06 NUMBER;</v>
      </c>
      <c r="W223" s="9" t="str">
        <f>","&amp;H223&amp;"(CASE WHEN TIPO_CNSM_CD='"&amp;P223&amp;"' AND "&amp;X223&amp;" THEN "&amp;G223&amp;" END) AS "&amp;I223</f>
        <v>,AVG(CASE WHEN TIPO_CNSM_CD='TRN' AND B.PERIODOMES=TO_CHAR(ADD_MONTHS(A.REF_DATE,-6),'YYYYMM') THEN VS_R_CNSM_CNSMT END) AS I_SV_R_TRN_EXP_TR_L12_06</v>
      </c>
      <c r="X223" s="54" t="str">
        <f t="shared" si="43"/>
        <v>B.PERIODOMES=TO_CHAR(ADD_MONTHS(A.REF_DATE,-6),'YYYYMM')</v>
      </c>
      <c r="Y223" s="54" t="str">
        <f>","&amp;I223&amp;"=B."&amp;I223</f>
        <v>,I_SV_R_TRN_EXP_TR_L12_06=B.I_SV_R_TRN_EXP_TR_L12_06</v>
      </c>
      <c r="Z223" s="40" t="str">
        <f>",B."&amp;I223</f>
        <v>,B.I_SV_R_TRN_EXP_TR_L12_06</v>
      </c>
    </row>
    <row r="224" spans="1:26" x14ac:dyDescent="0.25">
      <c r="A224" s="8" t="s">
        <v>398</v>
      </c>
      <c r="B224" s="21">
        <f t="shared" si="45"/>
        <v>223</v>
      </c>
      <c r="C224" s="15">
        <f t="shared" si="46"/>
        <v>15</v>
      </c>
      <c r="D224" s="15">
        <f t="shared" si="44"/>
        <v>9</v>
      </c>
      <c r="E224" s="48" t="s">
        <v>401</v>
      </c>
      <c r="F224" s="48" t="s">
        <v>412</v>
      </c>
      <c r="G224" s="15" t="s">
        <v>81</v>
      </c>
      <c r="H224" s="15" t="s">
        <v>85</v>
      </c>
      <c r="I224" s="61" t="str">
        <f>M224&amp;"_"&amp;IF(N224&lt;&gt;"R",N224&amp;"_","")&amp;O224&amp;IF(R224&lt;&gt;"", "_", "")&amp;F224&amp;"_"&amp;R224</f>
        <v>I_AV_R_TRN_EXP_TR_L03M</v>
      </c>
      <c r="J224" s="15" cm="1">
        <f t="array" ref="J224">SUMPRODUCT(--(I224=$I$2:$I$625))</f>
        <v>1</v>
      </c>
      <c r="K224" s="14">
        <v>23</v>
      </c>
      <c r="L224" s="15" t="s">
        <v>483</v>
      </c>
      <c r="M224" s="15" t="s">
        <v>10</v>
      </c>
      <c r="N224" s="14" t="s">
        <v>15</v>
      </c>
      <c r="O224" s="15" t="str">
        <f>"R_"&amp;P224&amp;"_EXP"</f>
        <v>R_TRN_EXP</v>
      </c>
      <c r="P224" s="14" t="str">
        <f>VLOOKUP(D224,Nomencalture!$D$4:$H$13,4,0)</f>
        <v>TRN</v>
      </c>
      <c r="Q224" s="14" t="str">
        <f>VLOOKUP(D224,Nomencalture!$D$4:$H$13,5,0)</f>
        <v>Transport</v>
      </c>
      <c r="R224" s="16" t="str">
        <f>IF(AND(S224="P",N224="R"),TEXT(T224,"00")&amp;"MB",IF(OR(T224&gt;1,N224="VM"),"L"&amp;TEXT(T224,"00")&amp;"_"&amp;TEXT(U224,"00"),"L"&amp;TEXT(U224,"00")&amp;"M"))</f>
        <v>L03M</v>
      </c>
      <c r="S224" s="16" t="s">
        <v>54</v>
      </c>
      <c r="T224" s="20">
        <v>1</v>
      </c>
      <c r="U224" s="21">
        <v>3</v>
      </c>
      <c r="V224" s="53" t="str">
        <f t="shared" si="42"/>
        <v>ALTER TABLE MDL_ABT_B_PD_TDC_S01 ADD I_AV_R_TRN_EXP_TR_L03M NUMBER;</v>
      </c>
      <c r="W224" s="9" t="str">
        <f>","&amp;H224&amp;"(CASE WHEN TIPO_CNSM_CD='"&amp;P224&amp;"' AND "&amp;X224&amp;" THEN "&amp;G224&amp;" END) AS "&amp;I224</f>
        <v>,AVG(CASE WHEN TIPO_CNSM_CD='TRN' AND B.PERIODOMES BETWEEN TO_CHAR(ADD_MONTHS(A.REF_DATE,-3),'YYYYMM') AND TO_CHAR(ADD_MONTHS(A.REF_DATE,-1),'YYYYMM') THEN R_CNSM_CNSMT END) AS I_AV_R_TRN_EXP_TR_L03M</v>
      </c>
      <c r="X224" s="54" t="str">
        <f t="shared" si="43"/>
        <v>B.PERIODOMES BETWEEN TO_CHAR(ADD_MONTHS(A.REF_DATE,-3),'YYYYMM') AND TO_CHAR(ADD_MONTHS(A.REF_DATE,-1),'YYYYMM')</v>
      </c>
      <c r="Y224" s="54" t="str">
        <f>","&amp;I224&amp;"=B."&amp;I224</f>
        <v>,I_AV_R_TRN_EXP_TR_L03M=B.I_AV_R_TRN_EXP_TR_L03M</v>
      </c>
      <c r="Z224" s="40" t="str">
        <f>",B."&amp;I224</f>
        <v>,B.I_AV_R_TRN_EXP_TR_L03M</v>
      </c>
    </row>
    <row r="225" spans="1:26" x14ac:dyDescent="0.25">
      <c r="A225" s="8" t="s">
        <v>398</v>
      </c>
      <c r="B225" s="21">
        <f t="shared" si="45"/>
        <v>224</v>
      </c>
      <c r="C225" s="15">
        <f t="shared" si="46"/>
        <v>16</v>
      </c>
      <c r="D225" s="15">
        <f t="shared" si="44"/>
        <v>9</v>
      </c>
      <c r="E225" s="48" t="s">
        <v>401</v>
      </c>
      <c r="F225" s="48" t="s">
        <v>412</v>
      </c>
      <c r="G225" s="15" t="s">
        <v>81</v>
      </c>
      <c r="H225" s="15" t="s">
        <v>85</v>
      </c>
      <c r="I225" s="61" t="str">
        <f>M225&amp;"_"&amp;IF(N225&lt;&gt;"R",N225&amp;"_","")&amp;O225&amp;IF(R225&lt;&gt;"", "_", "")&amp;F225&amp;"_"&amp;R225</f>
        <v>I_AV_R_TRN_EXP_TR_L06M</v>
      </c>
      <c r="J225" s="15" cm="1">
        <f t="array" ref="J225">SUMPRODUCT(--(I225=$I$2:$I$625))</f>
        <v>1</v>
      </c>
      <c r="K225" s="14">
        <v>23</v>
      </c>
      <c r="L225" s="15" t="s">
        <v>483</v>
      </c>
      <c r="M225" s="15" t="s">
        <v>10</v>
      </c>
      <c r="N225" s="14" t="s">
        <v>15</v>
      </c>
      <c r="O225" s="15" t="str">
        <f>"R_"&amp;P225&amp;"_EXP"</f>
        <v>R_TRN_EXP</v>
      </c>
      <c r="P225" s="14" t="str">
        <f>VLOOKUP(D225,Nomencalture!$D$4:$H$13,4,0)</f>
        <v>TRN</v>
      </c>
      <c r="Q225" s="14" t="str">
        <f>VLOOKUP(D225,Nomencalture!$D$4:$H$13,5,0)</f>
        <v>Transport</v>
      </c>
      <c r="R225" s="16" t="str">
        <f>IF(AND(S225="P",N225="R"),TEXT(T225,"00")&amp;"MB",IF(OR(T225&gt;1,N225="VM"),"L"&amp;TEXT(T225,"00")&amp;"_"&amp;TEXT(U225,"00"),"L"&amp;TEXT(U225,"00")&amp;"M"))</f>
        <v>L06M</v>
      </c>
      <c r="S225" s="16" t="s">
        <v>54</v>
      </c>
      <c r="T225" s="20">
        <v>1</v>
      </c>
      <c r="U225" s="21">
        <v>6</v>
      </c>
      <c r="V225" s="53" t="str">
        <f t="shared" si="42"/>
        <v>ALTER TABLE MDL_ABT_B_PD_TDC_S01 ADD I_AV_R_TRN_EXP_TR_L06M NUMBER;</v>
      </c>
      <c r="W225" s="9" t="str">
        <f>","&amp;H225&amp;"(CASE WHEN TIPO_CNSM_CD='"&amp;P225&amp;"' AND "&amp;X225&amp;" THEN "&amp;G225&amp;" END) AS "&amp;I225</f>
        <v>,AVG(CASE WHEN TIPO_CNSM_CD='TRN' AND B.PERIODOMES BETWEEN TO_CHAR(ADD_MONTHS(A.REF_DATE,-6),'YYYYMM') AND TO_CHAR(ADD_MONTHS(A.REF_DATE,-1),'YYYYMM') THEN R_CNSM_CNSMT END) AS I_AV_R_TRN_EXP_TR_L06M</v>
      </c>
      <c r="X225" s="54" t="str">
        <f t="shared" si="43"/>
        <v>B.PERIODOMES BETWEEN TO_CHAR(ADD_MONTHS(A.REF_DATE,-6),'YYYYMM') AND TO_CHAR(ADD_MONTHS(A.REF_DATE,-1),'YYYYMM')</v>
      </c>
      <c r="Y225" s="54" t="str">
        <f>","&amp;I225&amp;"=B."&amp;I225</f>
        <v>,I_AV_R_TRN_EXP_TR_L06M=B.I_AV_R_TRN_EXP_TR_L06M</v>
      </c>
      <c r="Z225" s="40" t="str">
        <f>",B."&amp;I225</f>
        <v>,B.I_AV_R_TRN_EXP_TR_L06M</v>
      </c>
    </row>
    <row r="226" spans="1:26" x14ac:dyDescent="0.25">
      <c r="A226" s="8" t="s">
        <v>398</v>
      </c>
      <c r="B226" s="21">
        <f t="shared" si="45"/>
        <v>225</v>
      </c>
      <c r="C226" s="15">
        <f t="shared" si="46"/>
        <v>17</v>
      </c>
      <c r="D226" s="15">
        <f t="shared" si="44"/>
        <v>9</v>
      </c>
      <c r="E226" s="48" t="s">
        <v>401</v>
      </c>
      <c r="F226" s="48" t="s">
        <v>412</v>
      </c>
      <c r="G226" s="15" t="s">
        <v>81</v>
      </c>
      <c r="H226" s="15" t="s">
        <v>85</v>
      </c>
      <c r="I226" s="61" t="str">
        <f>M226&amp;"_"&amp;IF(N226&lt;&gt;"R",N226&amp;"_","")&amp;O226&amp;IF(R226&lt;&gt;"", "_", "")&amp;F226&amp;"_"&amp;R226</f>
        <v>I_AV_R_TRN_EXP_TR_L12M</v>
      </c>
      <c r="J226" s="15" cm="1">
        <f t="array" ref="J226">SUMPRODUCT(--(I226=$I$2:$I$625))</f>
        <v>1</v>
      </c>
      <c r="K226" s="14">
        <v>23</v>
      </c>
      <c r="L226" s="15" t="s">
        <v>483</v>
      </c>
      <c r="M226" s="15" t="s">
        <v>10</v>
      </c>
      <c r="N226" s="14" t="s">
        <v>15</v>
      </c>
      <c r="O226" s="15" t="str">
        <f>"R_"&amp;P226&amp;"_EXP"</f>
        <v>R_TRN_EXP</v>
      </c>
      <c r="P226" s="14" t="str">
        <f>VLOOKUP(D226,Nomencalture!$D$4:$H$13,4,0)</f>
        <v>TRN</v>
      </c>
      <c r="Q226" s="14" t="str">
        <f>VLOOKUP(D226,Nomencalture!$D$4:$H$13,5,0)</f>
        <v>Transport</v>
      </c>
      <c r="R226" s="16" t="str">
        <f t="shared" ref="R226:R235" si="50">IF(AND(S226="P",N226="R"),TEXT(T226,"00")&amp;"MB",IF(OR(T226&gt;1,N226="VM"),"L"&amp;TEXT(T226,"00")&amp;"_"&amp;TEXT(U226,"00"),"L"&amp;TEXT(U226,"00")&amp;"M"))</f>
        <v>L12M</v>
      </c>
      <c r="S226" s="16" t="s">
        <v>54</v>
      </c>
      <c r="T226" s="20">
        <v>1</v>
      </c>
      <c r="U226" s="21">
        <v>12</v>
      </c>
      <c r="V226" s="53" t="str">
        <f t="shared" si="42"/>
        <v>ALTER TABLE MDL_ABT_B_PD_TDC_S01 ADD I_AV_R_TRN_EXP_TR_L12M NUMBER;</v>
      </c>
      <c r="W226" s="9" t="str">
        <f>","&amp;H226&amp;"(CASE WHEN TIPO_CNSM_CD='"&amp;P226&amp;"' AND "&amp;X226&amp;" THEN "&amp;G226&amp;" END) AS "&amp;I226</f>
        <v>,AVG(CASE WHEN TIPO_CNSM_CD='TRN' AND B.PERIODOMES BETWEEN TO_CHAR(ADD_MONTHS(A.REF_DATE,-12),'YYYYMM') AND TO_CHAR(ADD_MONTHS(A.REF_DATE,-1),'YYYYMM') THEN R_CNSM_CNSMT END) AS I_AV_R_TRN_EXP_TR_L12M</v>
      </c>
      <c r="X226" s="54" t="str">
        <f t="shared" si="43"/>
        <v>B.PERIODOMES BETWEEN TO_CHAR(ADD_MONTHS(A.REF_DATE,-12),'YYYYMM') AND TO_CHAR(ADD_MONTHS(A.REF_DATE,-1),'YYYYMM')</v>
      </c>
      <c r="Y226" s="54" t="str">
        <f>","&amp;I226&amp;"=B."&amp;I226</f>
        <v>,I_AV_R_TRN_EXP_TR_L12M=B.I_AV_R_TRN_EXP_TR_L12M</v>
      </c>
      <c r="Z226" s="40" t="str">
        <f>",B."&amp;I226</f>
        <v>,B.I_AV_R_TRN_EXP_TR_L12M</v>
      </c>
    </row>
    <row r="227" spans="1:26" x14ac:dyDescent="0.25">
      <c r="A227" s="8" t="s">
        <v>398</v>
      </c>
      <c r="B227" s="21">
        <f t="shared" si="45"/>
        <v>226</v>
      </c>
      <c r="C227" s="15">
        <f t="shared" si="46"/>
        <v>18</v>
      </c>
      <c r="D227" s="15">
        <f t="shared" si="44"/>
        <v>9</v>
      </c>
      <c r="E227" s="48" t="s">
        <v>401</v>
      </c>
      <c r="F227" s="48" t="s">
        <v>412</v>
      </c>
      <c r="G227" s="15" t="s">
        <v>81</v>
      </c>
      <c r="H227" s="15" t="s">
        <v>85</v>
      </c>
      <c r="I227" s="61" t="str">
        <f>M227&amp;"_"&amp;IF(N227&lt;&gt;"R",N227&amp;"_","")&amp;O227&amp;IF(R227&lt;&gt;"", "_", "")&amp;F227&amp;"_"&amp;R227</f>
        <v>I_AV_R_TRN_EXP_TR_L13_24</v>
      </c>
      <c r="J227" s="15" cm="1">
        <f t="array" ref="J227">SUMPRODUCT(--(I227=$I$2:$I$625))</f>
        <v>1</v>
      </c>
      <c r="K227" s="14">
        <v>25</v>
      </c>
      <c r="L227" s="15" t="s">
        <v>483</v>
      </c>
      <c r="M227" s="15" t="s">
        <v>10</v>
      </c>
      <c r="N227" s="14" t="s">
        <v>15</v>
      </c>
      <c r="O227" s="15" t="str">
        <f>"R_"&amp;P227&amp;"_EXP"</f>
        <v>R_TRN_EXP</v>
      </c>
      <c r="P227" s="14" t="str">
        <f>VLOOKUP(D227,Nomencalture!$D$4:$H$13,4,0)</f>
        <v>TRN</v>
      </c>
      <c r="Q227" s="14" t="str">
        <f>VLOOKUP(D227,Nomencalture!$D$4:$H$13,5,0)</f>
        <v>Transport</v>
      </c>
      <c r="R227" s="16" t="str">
        <f t="shared" si="50"/>
        <v>L13_24</v>
      </c>
      <c r="S227" s="16" t="s">
        <v>54</v>
      </c>
      <c r="T227" s="20">
        <v>13</v>
      </c>
      <c r="U227" s="21">
        <v>24</v>
      </c>
      <c r="V227" s="53" t="str">
        <f t="shared" si="42"/>
        <v>ALTER TABLE MDL_ABT_B_PD_TDC_S01 ADD I_AV_R_TRN_EXP_TR_L13_24 NUMBER;</v>
      </c>
      <c r="W227" s="9" t="str">
        <f>","&amp;H227&amp;"(CASE WHEN TIPO_CNSM_CD='"&amp;P227&amp;"' AND "&amp;X227&amp;" THEN "&amp;G227&amp;" END) AS "&amp;I227</f>
        <v>,AVG(CASE WHEN TIPO_CNSM_CD='TRN' AND B.PERIODOMES BETWEEN TO_CHAR(ADD_MONTHS(A.REF_DATE,-24),'YYYYMM') AND TO_CHAR(ADD_MONTHS(A.REF_DATE,-13),'YYYYMM') THEN R_CNSM_CNSMT END) AS I_AV_R_TRN_EXP_TR_L13_24</v>
      </c>
      <c r="X227" s="54" t="str">
        <f t="shared" si="43"/>
        <v>B.PERIODOMES BETWEEN TO_CHAR(ADD_MONTHS(A.REF_DATE,-24),'YYYYMM') AND TO_CHAR(ADD_MONTHS(A.REF_DATE,-13),'YYYYMM')</v>
      </c>
      <c r="Y227" s="54" t="str">
        <f>","&amp;I227&amp;"=B."&amp;I227</f>
        <v>,I_AV_R_TRN_EXP_TR_L13_24=B.I_AV_R_TRN_EXP_TR_L13_24</v>
      </c>
      <c r="Z227" s="40" t="str">
        <f>",B."&amp;I227</f>
        <v>,B.I_AV_R_TRN_EXP_TR_L13_24</v>
      </c>
    </row>
    <row r="228" spans="1:26" x14ac:dyDescent="0.25">
      <c r="A228" s="8" t="s">
        <v>398</v>
      </c>
      <c r="B228" s="21">
        <f t="shared" si="45"/>
        <v>227</v>
      </c>
      <c r="C228" s="15">
        <f t="shared" si="46"/>
        <v>19</v>
      </c>
      <c r="D228" s="15">
        <f t="shared" si="44"/>
        <v>9</v>
      </c>
      <c r="E228" s="48" t="s">
        <v>401</v>
      </c>
      <c r="F228" s="48" t="s">
        <v>412</v>
      </c>
      <c r="G228" s="15" t="s">
        <v>83</v>
      </c>
      <c r="H228" s="15" t="s">
        <v>86</v>
      </c>
      <c r="I228" s="61" t="str">
        <f>M228&amp;"_"&amp;IF(N228&lt;&gt;"R",N228&amp;"_","")&amp;O228&amp;IF(R228&lt;&gt;"", "_", "")&amp;F228&amp;"_"&amp;R228</f>
        <v>I_SIN_R_TRN_EXP_TR_L03M</v>
      </c>
      <c r="J228" s="15" cm="1">
        <f t="array" ref="J228">SUMPRODUCT(--(I228=$I$2:$I$625))</f>
        <v>1</v>
      </c>
      <c r="K228" s="14">
        <v>24</v>
      </c>
      <c r="L228" s="15" t="s">
        <v>483</v>
      </c>
      <c r="M228" s="15" t="s">
        <v>10</v>
      </c>
      <c r="N228" s="14" t="s">
        <v>16</v>
      </c>
      <c r="O228" s="15" t="str">
        <f>"R_"&amp;P228&amp;"_EXP"</f>
        <v>R_TRN_EXP</v>
      </c>
      <c r="P228" s="14" t="str">
        <f>VLOOKUP(D228,Nomencalture!$D$4:$H$13,4,0)</f>
        <v>TRN</v>
      </c>
      <c r="Q228" s="14" t="str">
        <f>VLOOKUP(D228,Nomencalture!$D$4:$H$13,5,0)</f>
        <v>Transport</v>
      </c>
      <c r="R228" s="16" t="str">
        <f t="shared" si="50"/>
        <v>L03M</v>
      </c>
      <c r="S228" s="16" t="s">
        <v>54</v>
      </c>
      <c r="T228" s="20">
        <v>1</v>
      </c>
      <c r="U228" s="21">
        <v>3</v>
      </c>
      <c r="V228" s="53" t="str">
        <f t="shared" si="42"/>
        <v>ALTER TABLE MDL_ABT_B_PD_TDC_S01 ADD I_SIN_R_TRN_EXP_TR_L03M NUMBER;</v>
      </c>
      <c r="W228" s="9" t="str">
        <f>","&amp;H228&amp;"(CASE WHEN TIPO_CNSM_CD='"&amp;P228&amp;"' AND "&amp;X228&amp;" THEN "&amp;G228&amp;" END) AS "&amp;I228</f>
        <v>,SUM(CASE WHEN TIPO_CNSM_CD='TRN' AND B.PERIODOMES BETWEEN TO_CHAR(ADD_MONTHS(A.REF_DATE,-3),'YYYYMM') AND TO_CHAR(ADD_MONTHS(A.REF_DATE,-1),'YYYYMM') THEN IN_R_CNSM_CNSMT END) AS I_SIN_R_TRN_EXP_TR_L03M</v>
      </c>
      <c r="X228" s="54" t="str">
        <f t="shared" si="43"/>
        <v>B.PERIODOMES BETWEEN TO_CHAR(ADD_MONTHS(A.REF_DATE,-3),'YYYYMM') AND TO_CHAR(ADD_MONTHS(A.REF_DATE,-1),'YYYYMM')</v>
      </c>
      <c r="Y228" s="54" t="str">
        <f>","&amp;I228&amp;"=B."&amp;I228</f>
        <v>,I_SIN_R_TRN_EXP_TR_L03M=B.I_SIN_R_TRN_EXP_TR_L03M</v>
      </c>
      <c r="Z228" s="40" t="str">
        <f>",B."&amp;I228</f>
        <v>,B.I_SIN_R_TRN_EXP_TR_L03M</v>
      </c>
    </row>
    <row r="229" spans="1:26" x14ac:dyDescent="0.25">
      <c r="A229" s="8" t="s">
        <v>398</v>
      </c>
      <c r="B229" s="21">
        <f t="shared" si="45"/>
        <v>228</v>
      </c>
      <c r="C229" s="15">
        <f t="shared" si="46"/>
        <v>20</v>
      </c>
      <c r="D229" s="15">
        <f t="shared" si="44"/>
        <v>9</v>
      </c>
      <c r="E229" s="48" t="s">
        <v>401</v>
      </c>
      <c r="F229" s="48" t="s">
        <v>412</v>
      </c>
      <c r="G229" s="15" t="s">
        <v>83</v>
      </c>
      <c r="H229" s="15" t="s">
        <v>86</v>
      </c>
      <c r="I229" s="61" t="str">
        <f>M229&amp;"_"&amp;IF(N229&lt;&gt;"R",N229&amp;"_","")&amp;O229&amp;IF(R229&lt;&gt;"", "_", "")&amp;F229&amp;"_"&amp;R229</f>
        <v>I_SIN_R_TRN_EXP_TR_L06M</v>
      </c>
      <c r="J229" s="15" cm="1">
        <f t="array" ref="J229">SUMPRODUCT(--(I229=$I$2:$I$625))</f>
        <v>1</v>
      </c>
      <c r="K229" s="14">
        <v>24</v>
      </c>
      <c r="L229" s="15" t="s">
        <v>483</v>
      </c>
      <c r="M229" s="15" t="s">
        <v>10</v>
      </c>
      <c r="N229" s="14" t="s">
        <v>16</v>
      </c>
      <c r="O229" s="15" t="str">
        <f>"R_"&amp;P229&amp;"_EXP"</f>
        <v>R_TRN_EXP</v>
      </c>
      <c r="P229" s="14" t="str">
        <f>VLOOKUP(D229,Nomencalture!$D$4:$H$13,4,0)</f>
        <v>TRN</v>
      </c>
      <c r="Q229" s="14" t="str">
        <f>VLOOKUP(D229,Nomencalture!$D$4:$H$13,5,0)</f>
        <v>Transport</v>
      </c>
      <c r="R229" s="16" t="str">
        <f t="shared" si="50"/>
        <v>L06M</v>
      </c>
      <c r="S229" s="16" t="s">
        <v>54</v>
      </c>
      <c r="T229" s="20">
        <v>1</v>
      </c>
      <c r="U229" s="21">
        <v>6</v>
      </c>
      <c r="V229" s="53" t="str">
        <f t="shared" si="42"/>
        <v>ALTER TABLE MDL_ABT_B_PD_TDC_S01 ADD I_SIN_R_TRN_EXP_TR_L06M NUMBER;</v>
      </c>
      <c r="W229" s="9" t="str">
        <f>","&amp;H229&amp;"(CASE WHEN TIPO_CNSM_CD='"&amp;P229&amp;"' AND "&amp;X229&amp;" THEN "&amp;G229&amp;" END) AS "&amp;I229</f>
        <v>,SUM(CASE WHEN TIPO_CNSM_CD='TRN' AND B.PERIODOMES BETWEEN TO_CHAR(ADD_MONTHS(A.REF_DATE,-6),'YYYYMM') AND TO_CHAR(ADD_MONTHS(A.REF_DATE,-1),'YYYYMM') THEN IN_R_CNSM_CNSMT END) AS I_SIN_R_TRN_EXP_TR_L06M</v>
      </c>
      <c r="X229" s="54" t="str">
        <f t="shared" si="43"/>
        <v>B.PERIODOMES BETWEEN TO_CHAR(ADD_MONTHS(A.REF_DATE,-6),'YYYYMM') AND TO_CHAR(ADD_MONTHS(A.REF_DATE,-1),'YYYYMM')</v>
      </c>
      <c r="Y229" s="54" t="str">
        <f>","&amp;I229&amp;"=B."&amp;I229</f>
        <v>,I_SIN_R_TRN_EXP_TR_L06M=B.I_SIN_R_TRN_EXP_TR_L06M</v>
      </c>
      <c r="Z229" s="40" t="str">
        <f>",B."&amp;I229</f>
        <v>,B.I_SIN_R_TRN_EXP_TR_L06M</v>
      </c>
    </row>
    <row r="230" spans="1:26" x14ac:dyDescent="0.25">
      <c r="A230" s="8" t="s">
        <v>398</v>
      </c>
      <c r="B230" s="21">
        <f t="shared" si="45"/>
        <v>229</v>
      </c>
      <c r="C230" s="15">
        <f t="shared" si="46"/>
        <v>21</v>
      </c>
      <c r="D230" s="15">
        <f t="shared" si="44"/>
        <v>9</v>
      </c>
      <c r="E230" s="48" t="s">
        <v>401</v>
      </c>
      <c r="F230" s="48" t="s">
        <v>412</v>
      </c>
      <c r="G230" s="15" t="s">
        <v>83</v>
      </c>
      <c r="H230" s="15" t="s">
        <v>86</v>
      </c>
      <c r="I230" s="61" t="str">
        <f>M230&amp;"_"&amp;IF(N230&lt;&gt;"R",N230&amp;"_","")&amp;O230&amp;IF(R230&lt;&gt;"", "_", "")&amp;F230&amp;"_"&amp;R230</f>
        <v>I_SIN_R_TRN_EXP_TR_L12M</v>
      </c>
      <c r="J230" s="15" cm="1">
        <f t="array" ref="J230">SUMPRODUCT(--(I230=$I$2:$I$625))</f>
        <v>1</v>
      </c>
      <c r="K230" s="14">
        <v>24</v>
      </c>
      <c r="L230" s="15" t="s">
        <v>483</v>
      </c>
      <c r="M230" s="15" t="s">
        <v>10</v>
      </c>
      <c r="N230" s="14" t="s">
        <v>16</v>
      </c>
      <c r="O230" s="15" t="str">
        <f>"R_"&amp;P230&amp;"_EXP"</f>
        <v>R_TRN_EXP</v>
      </c>
      <c r="P230" s="14" t="str">
        <f>VLOOKUP(D230,Nomencalture!$D$4:$H$13,4,0)</f>
        <v>TRN</v>
      </c>
      <c r="Q230" s="14" t="str">
        <f>VLOOKUP(D230,Nomencalture!$D$4:$H$13,5,0)</f>
        <v>Transport</v>
      </c>
      <c r="R230" s="16" t="str">
        <f t="shared" si="50"/>
        <v>L12M</v>
      </c>
      <c r="S230" s="16" t="s">
        <v>54</v>
      </c>
      <c r="T230" s="20">
        <v>1</v>
      </c>
      <c r="U230" s="21">
        <v>12</v>
      </c>
      <c r="V230" s="53" t="str">
        <f t="shared" si="42"/>
        <v>ALTER TABLE MDL_ABT_B_PD_TDC_S01 ADD I_SIN_R_TRN_EXP_TR_L12M NUMBER;</v>
      </c>
      <c r="W230" s="9" t="str">
        <f>","&amp;H230&amp;"(CASE WHEN TIPO_CNSM_CD='"&amp;P230&amp;"' AND "&amp;X230&amp;" THEN "&amp;G230&amp;" END) AS "&amp;I230</f>
        <v>,SUM(CASE WHEN TIPO_CNSM_CD='TRN' AND B.PERIODOMES BETWEEN TO_CHAR(ADD_MONTHS(A.REF_DATE,-12),'YYYYMM') AND TO_CHAR(ADD_MONTHS(A.REF_DATE,-1),'YYYYMM') THEN IN_R_CNSM_CNSMT END) AS I_SIN_R_TRN_EXP_TR_L12M</v>
      </c>
      <c r="X230" s="54" t="str">
        <f t="shared" si="43"/>
        <v>B.PERIODOMES BETWEEN TO_CHAR(ADD_MONTHS(A.REF_DATE,-12),'YYYYMM') AND TO_CHAR(ADD_MONTHS(A.REF_DATE,-1),'YYYYMM')</v>
      </c>
      <c r="Y230" s="54" t="str">
        <f>","&amp;I230&amp;"=B."&amp;I230</f>
        <v>,I_SIN_R_TRN_EXP_TR_L12M=B.I_SIN_R_TRN_EXP_TR_L12M</v>
      </c>
      <c r="Z230" s="40" t="str">
        <f>",B."&amp;I230</f>
        <v>,B.I_SIN_R_TRN_EXP_TR_L12M</v>
      </c>
    </row>
    <row r="231" spans="1:26" x14ac:dyDescent="0.25">
      <c r="A231" s="8" t="s">
        <v>398</v>
      </c>
      <c r="B231" s="21">
        <f t="shared" si="45"/>
        <v>230</v>
      </c>
      <c r="C231" s="15">
        <f t="shared" si="46"/>
        <v>22</v>
      </c>
      <c r="D231" s="15">
        <f t="shared" si="44"/>
        <v>9</v>
      </c>
      <c r="E231" s="48" t="s">
        <v>401</v>
      </c>
      <c r="F231" s="48" t="s">
        <v>412</v>
      </c>
      <c r="G231" s="15" t="s">
        <v>84</v>
      </c>
      <c r="H231" s="15" t="s">
        <v>86</v>
      </c>
      <c r="I231" s="61" t="str">
        <f>M231&amp;"_"&amp;IF(N231&lt;&gt;"R",N231&amp;"_","")&amp;O231&amp;IF(R231&lt;&gt;"", "_", "")&amp;F231&amp;"_"&amp;R231</f>
        <v>I_SIN_R_TRN_EXP_TR_L13_24</v>
      </c>
      <c r="J231" s="15" cm="1">
        <f t="array" ref="J231">SUMPRODUCT(--(I231=$I$2:$I$625))</f>
        <v>1</v>
      </c>
      <c r="K231" s="14">
        <v>26</v>
      </c>
      <c r="L231" s="15" t="s">
        <v>483</v>
      </c>
      <c r="M231" s="15" t="s">
        <v>10</v>
      </c>
      <c r="N231" s="14" t="s">
        <v>16</v>
      </c>
      <c r="O231" s="15" t="str">
        <f>"R_"&amp;P231&amp;"_EXP"</f>
        <v>R_TRN_EXP</v>
      </c>
      <c r="P231" s="14" t="str">
        <f>VLOOKUP(D231,Nomencalture!$D$4:$H$13,4,0)</f>
        <v>TRN</v>
      </c>
      <c r="Q231" s="14" t="str">
        <f>VLOOKUP(D231,Nomencalture!$D$4:$H$13,5,0)</f>
        <v>Transport</v>
      </c>
      <c r="R231" s="16" t="str">
        <f t="shared" si="50"/>
        <v>L13_24</v>
      </c>
      <c r="S231" s="16" t="s">
        <v>54</v>
      </c>
      <c r="T231" s="20">
        <v>13</v>
      </c>
      <c r="U231" s="21">
        <v>24</v>
      </c>
      <c r="V231" s="53" t="str">
        <f t="shared" si="42"/>
        <v>ALTER TABLE MDL_ABT_B_PD_TDC_S01 ADD I_SIN_R_TRN_EXP_TR_L13_24 NUMBER;</v>
      </c>
      <c r="W231" s="9" t="str">
        <f>","&amp;H231&amp;"(CASE WHEN TIPO_CNSM_CD='"&amp;P231&amp;"' AND "&amp;X231&amp;" THEN "&amp;G231&amp;" END) AS "&amp;I231</f>
        <v>,SUM(CASE WHEN TIPO_CNSM_CD='TRN' AND B.PERIODOMES BETWEEN TO_CHAR(ADD_MONTHS(A.REF_DATE,-24),'YYYYMM') AND TO_CHAR(ADD_MONTHS(A.REF_DATE,-13),'YYYYMM') THEN DC_R_CNSM_CNSMT END) AS I_SIN_R_TRN_EXP_TR_L13_24</v>
      </c>
      <c r="X231" s="54" t="str">
        <f t="shared" si="43"/>
        <v>B.PERIODOMES BETWEEN TO_CHAR(ADD_MONTHS(A.REF_DATE,-24),'YYYYMM') AND TO_CHAR(ADD_MONTHS(A.REF_DATE,-13),'YYYYMM')</v>
      </c>
      <c r="Y231" s="54" t="str">
        <f>","&amp;I231&amp;"=B."&amp;I231</f>
        <v>,I_SIN_R_TRN_EXP_TR_L13_24=B.I_SIN_R_TRN_EXP_TR_L13_24</v>
      </c>
      <c r="Z231" s="40" t="str">
        <f>",B."&amp;I231</f>
        <v>,B.I_SIN_R_TRN_EXP_TR_L13_24</v>
      </c>
    </row>
    <row r="232" spans="1:26" x14ac:dyDescent="0.25">
      <c r="A232" s="8" t="s">
        <v>398</v>
      </c>
      <c r="B232" s="21">
        <f t="shared" si="45"/>
        <v>231</v>
      </c>
      <c r="C232" s="15">
        <f t="shared" si="46"/>
        <v>23</v>
      </c>
      <c r="D232" s="15">
        <f t="shared" si="44"/>
        <v>9</v>
      </c>
      <c r="E232" s="48" t="s">
        <v>401</v>
      </c>
      <c r="F232" s="48" t="s">
        <v>412</v>
      </c>
      <c r="G232" s="15" t="s">
        <v>84</v>
      </c>
      <c r="H232" s="15" t="s">
        <v>86</v>
      </c>
      <c r="I232" s="61" t="str">
        <f>M232&amp;"_"&amp;IF(N232&lt;&gt;"R",N232&amp;"_","")&amp;O232&amp;IF(R232&lt;&gt;"", "_", "")&amp;F232&amp;"_"&amp;R232</f>
        <v>I_SDC_R_TRN_EXP_TR_L03M</v>
      </c>
      <c r="J232" s="15" cm="1">
        <f t="array" ref="J232">SUMPRODUCT(--(I232=$I$2:$I$625))</f>
        <v>1</v>
      </c>
      <c r="K232" s="14">
        <v>24</v>
      </c>
      <c r="L232" s="15" t="s">
        <v>483</v>
      </c>
      <c r="M232" s="15" t="s">
        <v>10</v>
      </c>
      <c r="N232" s="14" t="s">
        <v>17</v>
      </c>
      <c r="O232" s="15" t="str">
        <f>"R_"&amp;P232&amp;"_EXP"</f>
        <v>R_TRN_EXP</v>
      </c>
      <c r="P232" s="14" t="str">
        <f>VLOOKUP(D232,Nomencalture!$D$4:$H$13,4,0)</f>
        <v>TRN</v>
      </c>
      <c r="Q232" s="14" t="str">
        <f>VLOOKUP(D232,Nomencalture!$D$4:$H$13,5,0)</f>
        <v>Transport</v>
      </c>
      <c r="R232" s="16" t="str">
        <f t="shared" si="50"/>
        <v>L03M</v>
      </c>
      <c r="S232" s="16" t="s">
        <v>54</v>
      </c>
      <c r="T232" s="20">
        <v>1</v>
      </c>
      <c r="U232" s="21">
        <v>3</v>
      </c>
      <c r="V232" s="53" t="str">
        <f t="shared" si="42"/>
        <v>ALTER TABLE MDL_ABT_B_PD_TDC_S01 ADD I_SDC_R_TRN_EXP_TR_L03M NUMBER;</v>
      </c>
      <c r="W232" s="9" t="str">
        <f>","&amp;H232&amp;"(CASE WHEN TIPO_CNSM_CD='"&amp;P232&amp;"' AND "&amp;X232&amp;" THEN "&amp;G232&amp;" END) AS "&amp;I232</f>
        <v>,SUM(CASE WHEN TIPO_CNSM_CD='TRN' AND B.PERIODOMES BETWEEN TO_CHAR(ADD_MONTHS(A.REF_DATE,-3),'YYYYMM') AND TO_CHAR(ADD_MONTHS(A.REF_DATE,-1),'YYYYMM') THEN DC_R_CNSM_CNSMT END) AS I_SDC_R_TRN_EXP_TR_L03M</v>
      </c>
      <c r="X232" s="54" t="str">
        <f t="shared" si="43"/>
        <v>B.PERIODOMES BETWEEN TO_CHAR(ADD_MONTHS(A.REF_DATE,-3),'YYYYMM') AND TO_CHAR(ADD_MONTHS(A.REF_DATE,-1),'YYYYMM')</v>
      </c>
      <c r="Y232" s="54" t="str">
        <f>","&amp;I232&amp;"=B."&amp;I232</f>
        <v>,I_SDC_R_TRN_EXP_TR_L03M=B.I_SDC_R_TRN_EXP_TR_L03M</v>
      </c>
      <c r="Z232" s="40" t="str">
        <f>",B."&amp;I232</f>
        <v>,B.I_SDC_R_TRN_EXP_TR_L03M</v>
      </c>
    </row>
    <row r="233" spans="1:26" x14ac:dyDescent="0.25">
      <c r="A233" s="8" t="s">
        <v>398</v>
      </c>
      <c r="B233" s="21">
        <f t="shared" si="45"/>
        <v>232</v>
      </c>
      <c r="C233" s="15">
        <f t="shared" si="46"/>
        <v>24</v>
      </c>
      <c r="D233" s="15">
        <f t="shared" si="44"/>
        <v>9</v>
      </c>
      <c r="E233" s="48" t="s">
        <v>401</v>
      </c>
      <c r="F233" s="48" t="s">
        <v>412</v>
      </c>
      <c r="G233" s="15" t="s">
        <v>84</v>
      </c>
      <c r="H233" s="15" t="s">
        <v>86</v>
      </c>
      <c r="I233" s="61" t="str">
        <f>M233&amp;"_"&amp;IF(N233&lt;&gt;"R",N233&amp;"_","")&amp;O233&amp;IF(R233&lt;&gt;"", "_", "")&amp;F233&amp;"_"&amp;R233</f>
        <v>I_SDC_R_TRN_EXP_TR_L06M</v>
      </c>
      <c r="J233" s="15" cm="1">
        <f t="array" ref="J233">SUMPRODUCT(--(I233=$I$2:$I$625))</f>
        <v>1</v>
      </c>
      <c r="K233" s="14">
        <v>24</v>
      </c>
      <c r="L233" s="15" t="s">
        <v>483</v>
      </c>
      <c r="M233" s="15" t="s">
        <v>10</v>
      </c>
      <c r="N233" s="14" t="s">
        <v>17</v>
      </c>
      <c r="O233" s="15" t="str">
        <f>"R_"&amp;P233&amp;"_EXP"</f>
        <v>R_TRN_EXP</v>
      </c>
      <c r="P233" s="14" t="str">
        <f>VLOOKUP(D233,Nomencalture!$D$4:$H$13,4,0)</f>
        <v>TRN</v>
      </c>
      <c r="Q233" s="14" t="str">
        <f>VLOOKUP(D233,Nomencalture!$D$4:$H$13,5,0)</f>
        <v>Transport</v>
      </c>
      <c r="R233" s="16" t="str">
        <f t="shared" si="50"/>
        <v>L06M</v>
      </c>
      <c r="S233" s="16" t="s">
        <v>54</v>
      </c>
      <c r="T233" s="20">
        <v>1</v>
      </c>
      <c r="U233" s="21">
        <v>6</v>
      </c>
      <c r="V233" s="53" t="str">
        <f t="shared" si="42"/>
        <v>ALTER TABLE MDL_ABT_B_PD_TDC_S01 ADD I_SDC_R_TRN_EXP_TR_L06M NUMBER;</v>
      </c>
      <c r="W233" s="9" t="str">
        <f>","&amp;H233&amp;"(CASE WHEN TIPO_CNSM_CD='"&amp;P233&amp;"' AND "&amp;X233&amp;" THEN "&amp;G233&amp;" END) AS "&amp;I233</f>
        <v>,SUM(CASE WHEN TIPO_CNSM_CD='TRN' AND B.PERIODOMES BETWEEN TO_CHAR(ADD_MONTHS(A.REF_DATE,-6),'YYYYMM') AND TO_CHAR(ADD_MONTHS(A.REF_DATE,-1),'YYYYMM') THEN DC_R_CNSM_CNSMT END) AS I_SDC_R_TRN_EXP_TR_L06M</v>
      </c>
      <c r="X233" s="54" t="str">
        <f t="shared" si="43"/>
        <v>B.PERIODOMES BETWEEN TO_CHAR(ADD_MONTHS(A.REF_DATE,-6),'YYYYMM') AND TO_CHAR(ADD_MONTHS(A.REF_DATE,-1),'YYYYMM')</v>
      </c>
      <c r="Y233" s="54" t="str">
        <f>","&amp;I233&amp;"=B."&amp;I233</f>
        <v>,I_SDC_R_TRN_EXP_TR_L06M=B.I_SDC_R_TRN_EXP_TR_L06M</v>
      </c>
      <c r="Z233" s="40" t="str">
        <f>",B."&amp;I233</f>
        <v>,B.I_SDC_R_TRN_EXP_TR_L06M</v>
      </c>
    </row>
    <row r="234" spans="1:26" x14ac:dyDescent="0.25">
      <c r="A234" s="8" t="s">
        <v>398</v>
      </c>
      <c r="B234" s="21">
        <f t="shared" si="45"/>
        <v>233</v>
      </c>
      <c r="C234" s="15">
        <f t="shared" si="46"/>
        <v>25</v>
      </c>
      <c r="D234" s="15">
        <f t="shared" si="44"/>
        <v>9</v>
      </c>
      <c r="E234" s="48" t="s">
        <v>401</v>
      </c>
      <c r="F234" s="48" t="s">
        <v>412</v>
      </c>
      <c r="G234" s="15" t="s">
        <v>84</v>
      </c>
      <c r="H234" s="15" t="s">
        <v>86</v>
      </c>
      <c r="I234" s="61" t="str">
        <f>M234&amp;"_"&amp;IF(N234&lt;&gt;"R",N234&amp;"_","")&amp;O234&amp;IF(R234&lt;&gt;"", "_", "")&amp;F234&amp;"_"&amp;R234</f>
        <v>I_SDC_R_TRN_EXP_TR_L12M</v>
      </c>
      <c r="J234" s="15" cm="1">
        <f t="array" ref="J234">SUMPRODUCT(--(I234=$I$2:$I$625))</f>
        <v>1</v>
      </c>
      <c r="K234" s="14">
        <v>24</v>
      </c>
      <c r="L234" s="15" t="s">
        <v>483</v>
      </c>
      <c r="M234" s="15" t="s">
        <v>10</v>
      </c>
      <c r="N234" s="14" t="s">
        <v>17</v>
      </c>
      <c r="O234" s="15" t="str">
        <f>"R_"&amp;P234&amp;"_EXP"</f>
        <v>R_TRN_EXP</v>
      </c>
      <c r="P234" s="14" t="str">
        <f>VLOOKUP(D234,Nomencalture!$D$4:$H$13,4,0)</f>
        <v>TRN</v>
      </c>
      <c r="Q234" s="14" t="str">
        <f>VLOOKUP(D234,Nomencalture!$D$4:$H$13,5,0)</f>
        <v>Transport</v>
      </c>
      <c r="R234" s="16" t="str">
        <f t="shared" si="50"/>
        <v>L12M</v>
      </c>
      <c r="S234" s="16" t="s">
        <v>54</v>
      </c>
      <c r="T234" s="20">
        <v>1</v>
      </c>
      <c r="U234" s="21">
        <v>12</v>
      </c>
      <c r="V234" s="53" t="str">
        <f t="shared" si="42"/>
        <v>ALTER TABLE MDL_ABT_B_PD_TDC_S01 ADD I_SDC_R_TRN_EXP_TR_L12M NUMBER;</v>
      </c>
      <c r="W234" s="9" t="str">
        <f>","&amp;H234&amp;"(CASE WHEN TIPO_CNSM_CD='"&amp;P234&amp;"' AND "&amp;X234&amp;" THEN "&amp;G234&amp;" END) AS "&amp;I234</f>
        <v>,SUM(CASE WHEN TIPO_CNSM_CD='TRN' AND B.PERIODOMES BETWEEN TO_CHAR(ADD_MONTHS(A.REF_DATE,-12),'YYYYMM') AND TO_CHAR(ADD_MONTHS(A.REF_DATE,-1),'YYYYMM') THEN DC_R_CNSM_CNSMT END) AS I_SDC_R_TRN_EXP_TR_L12M</v>
      </c>
      <c r="X234" s="54" t="str">
        <f t="shared" si="43"/>
        <v>B.PERIODOMES BETWEEN TO_CHAR(ADD_MONTHS(A.REF_DATE,-12),'YYYYMM') AND TO_CHAR(ADD_MONTHS(A.REF_DATE,-1),'YYYYMM')</v>
      </c>
      <c r="Y234" s="54" t="str">
        <f>","&amp;I234&amp;"=B."&amp;I234</f>
        <v>,I_SDC_R_TRN_EXP_TR_L12M=B.I_SDC_R_TRN_EXP_TR_L12M</v>
      </c>
      <c r="Z234" s="40" t="str">
        <f>",B."&amp;I234</f>
        <v>,B.I_SDC_R_TRN_EXP_TR_L12M</v>
      </c>
    </row>
    <row r="235" spans="1:26" x14ac:dyDescent="0.25">
      <c r="A235" s="30" t="s">
        <v>398</v>
      </c>
      <c r="B235" s="24">
        <f t="shared" si="45"/>
        <v>234</v>
      </c>
      <c r="C235" s="18">
        <f t="shared" si="46"/>
        <v>26</v>
      </c>
      <c r="D235" s="18">
        <f t="shared" si="44"/>
        <v>9</v>
      </c>
      <c r="E235" s="49" t="s">
        <v>401</v>
      </c>
      <c r="F235" s="49" t="s">
        <v>412</v>
      </c>
      <c r="G235" s="18" t="s">
        <v>84</v>
      </c>
      <c r="H235" s="18" t="s">
        <v>86</v>
      </c>
      <c r="I235" s="62" t="str">
        <f>M235&amp;"_"&amp;IF(N235&lt;&gt;"R",N235&amp;"_","")&amp;O235&amp;IF(R235&lt;&gt;"", "_", "")&amp;F235&amp;"_"&amp;R235</f>
        <v>I_SDC_R_TRN_EXP_TR_L13_24</v>
      </c>
      <c r="J235" s="18" cm="1">
        <f t="array" ref="J235">SUMPRODUCT(--(I235=$I$2:$I$625))</f>
        <v>1</v>
      </c>
      <c r="K235" s="17">
        <v>26</v>
      </c>
      <c r="L235" s="18" t="s">
        <v>483</v>
      </c>
      <c r="M235" s="18" t="s">
        <v>10</v>
      </c>
      <c r="N235" s="17" t="s">
        <v>17</v>
      </c>
      <c r="O235" s="18" t="str">
        <f>"R_"&amp;P235&amp;"_EXP"</f>
        <v>R_TRN_EXP</v>
      </c>
      <c r="P235" s="17" t="str">
        <f>VLOOKUP(D235,Nomencalture!$D$4:$H$13,4,0)</f>
        <v>TRN</v>
      </c>
      <c r="Q235" s="17" t="str">
        <f>VLOOKUP(D235,Nomencalture!$D$4:$H$13,5,0)</f>
        <v>Transport</v>
      </c>
      <c r="R235" s="19" t="str">
        <f t="shared" si="50"/>
        <v>L13_24</v>
      </c>
      <c r="S235" s="19" t="s">
        <v>54</v>
      </c>
      <c r="T235" s="23">
        <v>13</v>
      </c>
      <c r="U235" s="24">
        <v>24</v>
      </c>
      <c r="V235" s="53" t="str">
        <f t="shared" si="42"/>
        <v>ALTER TABLE MDL_ABT_B_PD_TDC_S01 ADD I_SDC_R_TRN_EXP_TR_L13_24 NUMBER;</v>
      </c>
      <c r="W235" s="9" t="str">
        <f>","&amp;H235&amp;"(CASE WHEN TIPO_CNSM_CD='"&amp;P235&amp;"' AND "&amp;X235&amp;" THEN "&amp;G235&amp;" END) AS "&amp;I235</f>
        <v>,SUM(CASE WHEN TIPO_CNSM_CD='TRN' AND B.PERIODOMES BETWEEN TO_CHAR(ADD_MONTHS(A.REF_DATE,-24),'YYYYMM') AND TO_CHAR(ADD_MONTHS(A.REF_DATE,-13),'YYYYMM') THEN DC_R_CNSM_CNSMT END) AS I_SDC_R_TRN_EXP_TR_L13_24</v>
      </c>
      <c r="X235" s="57" t="str">
        <f t="shared" si="43"/>
        <v>B.PERIODOMES BETWEEN TO_CHAR(ADD_MONTHS(A.REF_DATE,-24),'YYYYMM') AND TO_CHAR(ADD_MONTHS(A.REF_DATE,-13),'YYYYMM')</v>
      </c>
      <c r="Y235" s="54" t="str">
        <f>","&amp;I235&amp;"=B."&amp;I235</f>
        <v>,I_SDC_R_TRN_EXP_TR_L13_24=B.I_SDC_R_TRN_EXP_TR_L13_24</v>
      </c>
      <c r="Z235" s="40" t="str">
        <f>",B."&amp;I235</f>
        <v>,B.I_SDC_R_TRN_EXP_TR_L13_24</v>
      </c>
    </row>
    <row r="236" spans="1:26" x14ac:dyDescent="0.25">
      <c r="A236" s="8" t="s">
        <v>398</v>
      </c>
      <c r="B236" s="21">
        <f t="shared" si="45"/>
        <v>235</v>
      </c>
      <c r="C236" s="15">
        <f t="shared" si="46"/>
        <v>1</v>
      </c>
      <c r="D236" s="15">
        <f t="shared" si="44"/>
        <v>10</v>
      </c>
      <c r="E236" s="48" t="s">
        <v>401</v>
      </c>
      <c r="F236" s="48" t="s">
        <v>412</v>
      </c>
      <c r="G236" s="15" t="s">
        <v>81</v>
      </c>
      <c r="H236" s="15" t="s">
        <v>85</v>
      </c>
      <c r="I236" s="61" t="str">
        <f>M236&amp;"_"&amp;IF(N236&lt;&gt;"R",N236&amp;"_","")&amp;O236&amp;IF(R236&lt;&gt;"", "_", "")&amp;F236&amp;"_"&amp;R236</f>
        <v>I_R_VCT_EXP_TR_00MB</v>
      </c>
      <c r="J236" s="15" cm="1">
        <f t="array" ref="J236">SUMPRODUCT(--(I236=$I$2:$I$625))</f>
        <v>1</v>
      </c>
      <c r="K236" s="14">
        <v>20</v>
      </c>
      <c r="L236" s="15" t="s">
        <v>484</v>
      </c>
      <c r="M236" s="15" t="s">
        <v>10</v>
      </c>
      <c r="N236" s="14" t="s">
        <v>11</v>
      </c>
      <c r="O236" s="15" t="str">
        <f>"R_"&amp;P236&amp;"_EXP"</f>
        <v>R_VCT_EXP</v>
      </c>
      <c r="P236" s="14" t="str">
        <f>VLOOKUP(D236,Nomencalture!$D$4:$H$13,4,0)</f>
        <v>VCT</v>
      </c>
      <c r="Q236" s="14" t="str">
        <f>VLOOKUP(D236,Nomencalture!$D$4:$H$13,5,0)</f>
        <v>Vacations</v>
      </c>
      <c r="R236" s="16" t="str">
        <f t="shared" ref="R236:R242" si="51">IF(AND(S236="P",N236="R"),TEXT(T236,"00")&amp;"MB",IF(T236&gt;1,"L"&amp;TEXT(T236,"00")&amp;"_"&amp;TEXT(U236,"00"),"L"&amp;TEXT(U236,"00")&amp;"M"))</f>
        <v>00MB</v>
      </c>
      <c r="S236" s="16" t="s">
        <v>90</v>
      </c>
      <c r="T236" s="21">
        <v>0</v>
      </c>
      <c r="U236" s="21">
        <v>0</v>
      </c>
      <c r="V236" s="53" t="str">
        <f t="shared" si="42"/>
        <v>ALTER TABLE MDL_ABT_B_PD_TDC_S01 ADD I_R_VCT_EXP_TR_00MB NUMBER;</v>
      </c>
      <c r="W236" s="9" t="str">
        <f>","&amp;H236&amp;"(CASE WHEN TIPO_CNSM_CD='"&amp;P236&amp;"' AND "&amp;X236&amp;" THEN "&amp;G236&amp;" END) AS "&amp;I236</f>
        <v>,AVG(CASE WHEN TIPO_CNSM_CD='VCT' AND B.PERIODOMES=TO_CHAR(ADD_MONTHS(A.REF_DATE,-0),'YYYYMM') THEN R_CNSM_CNSMT END) AS I_R_VCT_EXP_TR_00MB</v>
      </c>
      <c r="X236" s="54" t="str">
        <f t="shared" si="43"/>
        <v>B.PERIODOMES=TO_CHAR(ADD_MONTHS(A.REF_DATE,-0),'YYYYMM')</v>
      </c>
      <c r="Y236" s="54" t="str">
        <f>","&amp;I236&amp;"=B."&amp;I236</f>
        <v>,I_R_VCT_EXP_TR_00MB=B.I_R_VCT_EXP_TR_00MB</v>
      </c>
      <c r="Z236" s="40" t="str">
        <f>",B."&amp;I236</f>
        <v>,B.I_R_VCT_EXP_TR_00MB</v>
      </c>
    </row>
    <row r="237" spans="1:26" x14ac:dyDescent="0.25">
      <c r="A237" s="8" t="s">
        <v>398</v>
      </c>
      <c r="B237" s="21">
        <f t="shared" si="45"/>
        <v>236</v>
      </c>
      <c r="C237" s="15">
        <f t="shared" si="46"/>
        <v>2</v>
      </c>
      <c r="D237" s="15">
        <f t="shared" si="44"/>
        <v>10</v>
      </c>
      <c r="E237" s="48" t="s">
        <v>401</v>
      </c>
      <c r="F237" s="48" t="s">
        <v>412</v>
      </c>
      <c r="G237" s="15" t="s">
        <v>81</v>
      </c>
      <c r="H237" s="15" t="s">
        <v>85</v>
      </c>
      <c r="I237" s="61" t="str">
        <f>M237&amp;"_"&amp;IF(N237&lt;&gt;"R",N237&amp;"_","")&amp;O237&amp;IF(R237&lt;&gt;"", "_", "")&amp;F237&amp;"_"&amp;R237</f>
        <v>I_R_VCT_EXP_TR_01MB</v>
      </c>
      <c r="J237" s="15" cm="1">
        <f t="array" ref="J237">SUMPRODUCT(--(I237=$I$2:$I$625))</f>
        <v>1</v>
      </c>
      <c r="K237" s="14">
        <v>20</v>
      </c>
      <c r="L237" s="15" t="s">
        <v>484</v>
      </c>
      <c r="M237" s="15" t="s">
        <v>10</v>
      </c>
      <c r="N237" s="14" t="s">
        <v>11</v>
      </c>
      <c r="O237" s="15" t="str">
        <f>"R_"&amp;P237&amp;"_EXP"</f>
        <v>R_VCT_EXP</v>
      </c>
      <c r="P237" s="14" t="str">
        <f>VLOOKUP(D237,Nomencalture!$D$4:$H$13,4,0)</f>
        <v>VCT</v>
      </c>
      <c r="Q237" s="14" t="str">
        <f>VLOOKUP(D237,Nomencalture!$D$4:$H$13,5,0)</f>
        <v>Vacations</v>
      </c>
      <c r="R237" s="16" t="str">
        <f t="shared" si="51"/>
        <v>01MB</v>
      </c>
      <c r="S237" s="16" t="s">
        <v>90</v>
      </c>
      <c r="T237" s="21">
        <v>1</v>
      </c>
      <c r="U237" s="21">
        <v>1</v>
      </c>
      <c r="V237" s="53" t="str">
        <f t="shared" si="42"/>
        <v>ALTER TABLE MDL_ABT_B_PD_TDC_S01 ADD I_R_VCT_EXP_TR_01MB NUMBER;</v>
      </c>
      <c r="W237" s="9" t="str">
        <f>","&amp;H237&amp;"(CASE WHEN TIPO_CNSM_CD='"&amp;P237&amp;"' AND "&amp;X237&amp;" THEN "&amp;G237&amp;" END) AS "&amp;I237</f>
        <v>,AVG(CASE WHEN TIPO_CNSM_CD='VCT' AND B.PERIODOMES=TO_CHAR(ADD_MONTHS(A.REF_DATE,-1),'YYYYMM') THEN R_CNSM_CNSMT END) AS I_R_VCT_EXP_TR_01MB</v>
      </c>
      <c r="X237" s="54" t="str">
        <f t="shared" si="43"/>
        <v>B.PERIODOMES=TO_CHAR(ADD_MONTHS(A.REF_DATE,-1),'YYYYMM')</v>
      </c>
      <c r="Y237" s="54" t="str">
        <f>","&amp;I237&amp;"=B."&amp;I237</f>
        <v>,I_R_VCT_EXP_TR_01MB=B.I_R_VCT_EXP_TR_01MB</v>
      </c>
      <c r="Z237" s="40" t="str">
        <f>",B."&amp;I237</f>
        <v>,B.I_R_VCT_EXP_TR_01MB</v>
      </c>
    </row>
    <row r="238" spans="1:26" x14ac:dyDescent="0.25">
      <c r="A238" s="8" t="s">
        <v>398</v>
      </c>
      <c r="B238" s="21">
        <f t="shared" si="45"/>
        <v>237</v>
      </c>
      <c r="C238" s="15">
        <f t="shared" si="46"/>
        <v>3</v>
      </c>
      <c r="D238" s="15">
        <f t="shared" si="44"/>
        <v>10</v>
      </c>
      <c r="E238" s="48" t="s">
        <v>401</v>
      </c>
      <c r="F238" s="48" t="s">
        <v>412</v>
      </c>
      <c r="G238" s="15" t="s">
        <v>81</v>
      </c>
      <c r="H238" s="15" t="s">
        <v>85</v>
      </c>
      <c r="I238" s="61" t="str">
        <f>M238&amp;"_"&amp;IF(N238&lt;&gt;"R",N238&amp;"_","")&amp;O238&amp;IF(R238&lt;&gt;"", "_", "")&amp;F238&amp;"_"&amp;R238</f>
        <v>I_R_VCT_EXP_TR_02MB</v>
      </c>
      <c r="J238" s="15" cm="1">
        <f t="array" ref="J238">SUMPRODUCT(--(I238=$I$2:$I$625))</f>
        <v>1</v>
      </c>
      <c r="K238" s="14">
        <v>20</v>
      </c>
      <c r="L238" s="15" t="s">
        <v>484</v>
      </c>
      <c r="M238" s="15" t="s">
        <v>10</v>
      </c>
      <c r="N238" s="14" t="s">
        <v>11</v>
      </c>
      <c r="O238" s="15" t="str">
        <f>"R_"&amp;P238&amp;"_EXP"</f>
        <v>R_VCT_EXP</v>
      </c>
      <c r="P238" s="14" t="str">
        <f>VLOOKUP(D238,Nomencalture!$D$4:$H$13,4,0)</f>
        <v>VCT</v>
      </c>
      <c r="Q238" s="14" t="str">
        <f>VLOOKUP(D238,Nomencalture!$D$4:$H$13,5,0)</f>
        <v>Vacations</v>
      </c>
      <c r="R238" s="16" t="str">
        <f t="shared" si="51"/>
        <v>02MB</v>
      </c>
      <c r="S238" s="16" t="s">
        <v>90</v>
      </c>
      <c r="T238" s="21">
        <v>2</v>
      </c>
      <c r="U238" s="21">
        <v>2</v>
      </c>
      <c r="V238" s="53" t="str">
        <f t="shared" si="42"/>
        <v>ALTER TABLE MDL_ABT_B_PD_TDC_S01 ADD I_R_VCT_EXP_TR_02MB NUMBER;</v>
      </c>
      <c r="W238" s="9" t="str">
        <f>","&amp;H238&amp;"(CASE WHEN TIPO_CNSM_CD='"&amp;P238&amp;"' AND "&amp;X238&amp;" THEN "&amp;G238&amp;" END) AS "&amp;I238</f>
        <v>,AVG(CASE WHEN TIPO_CNSM_CD='VCT' AND B.PERIODOMES=TO_CHAR(ADD_MONTHS(A.REF_DATE,-2),'YYYYMM') THEN R_CNSM_CNSMT END) AS I_R_VCT_EXP_TR_02MB</v>
      </c>
      <c r="X238" s="54" t="str">
        <f t="shared" si="43"/>
        <v>B.PERIODOMES=TO_CHAR(ADD_MONTHS(A.REF_DATE,-2),'YYYYMM')</v>
      </c>
      <c r="Y238" s="54" t="str">
        <f>","&amp;I238&amp;"=B."&amp;I238</f>
        <v>,I_R_VCT_EXP_TR_02MB=B.I_R_VCT_EXP_TR_02MB</v>
      </c>
      <c r="Z238" s="40" t="str">
        <f>",B."&amp;I238</f>
        <v>,B.I_R_VCT_EXP_TR_02MB</v>
      </c>
    </row>
    <row r="239" spans="1:26" x14ac:dyDescent="0.25">
      <c r="A239" s="8" t="s">
        <v>398</v>
      </c>
      <c r="B239" s="21">
        <f t="shared" si="45"/>
        <v>238</v>
      </c>
      <c r="C239" s="15">
        <f t="shared" si="46"/>
        <v>4</v>
      </c>
      <c r="D239" s="15">
        <f t="shared" si="44"/>
        <v>10</v>
      </c>
      <c r="E239" s="48" t="s">
        <v>401</v>
      </c>
      <c r="F239" s="48" t="s">
        <v>412</v>
      </c>
      <c r="G239" s="15" t="s">
        <v>81</v>
      </c>
      <c r="H239" s="15" t="s">
        <v>85</v>
      </c>
      <c r="I239" s="61" t="str">
        <f>M239&amp;"_"&amp;IF(N239&lt;&gt;"R",N239&amp;"_","")&amp;O239&amp;IF(R239&lt;&gt;"", "_", "")&amp;F239&amp;"_"&amp;R239</f>
        <v>I_R_VCT_EXP_TR_03MB</v>
      </c>
      <c r="J239" s="15" cm="1">
        <f t="array" ref="J239">SUMPRODUCT(--(I239=$I$2:$I$625))</f>
        <v>1</v>
      </c>
      <c r="K239" s="14">
        <v>20</v>
      </c>
      <c r="L239" s="15" t="s">
        <v>484</v>
      </c>
      <c r="M239" s="15" t="s">
        <v>10</v>
      </c>
      <c r="N239" s="14" t="s">
        <v>11</v>
      </c>
      <c r="O239" s="15" t="str">
        <f>"R_"&amp;P239&amp;"_EXP"</f>
        <v>R_VCT_EXP</v>
      </c>
      <c r="P239" s="14" t="str">
        <f>VLOOKUP(D239,Nomencalture!$D$4:$H$13,4,0)</f>
        <v>VCT</v>
      </c>
      <c r="Q239" s="14" t="str">
        <f>VLOOKUP(D239,Nomencalture!$D$4:$H$13,5,0)</f>
        <v>Vacations</v>
      </c>
      <c r="R239" s="16" t="str">
        <f t="shared" si="51"/>
        <v>03MB</v>
      </c>
      <c r="S239" s="16" t="s">
        <v>90</v>
      </c>
      <c r="T239" s="21">
        <v>3</v>
      </c>
      <c r="U239" s="21">
        <v>3</v>
      </c>
      <c r="V239" s="53" t="str">
        <f t="shared" si="42"/>
        <v>ALTER TABLE MDL_ABT_B_PD_TDC_S01 ADD I_R_VCT_EXP_TR_03MB NUMBER;</v>
      </c>
      <c r="W239" s="9" t="str">
        <f>","&amp;H239&amp;"(CASE WHEN TIPO_CNSM_CD='"&amp;P239&amp;"' AND "&amp;X239&amp;" THEN "&amp;G239&amp;" END) AS "&amp;I239</f>
        <v>,AVG(CASE WHEN TIPO_CNSM_CD='VCT' AND B.PERIODOMES=TO_CHAR(ADD_MONTHS(A.REF_DATE,-3),'YYYYMM') THEN R_CNSM_CNSMT END) AS I_R_VCT_EXP_TR_03MB</v>
      </c>
      <c r="X239" s="54" t="str">
        <f t="shared" si="43"/>
        <v>B.PERIODOMES=TO_CHAR(ADD_MONTHS(A.REF_DATE,-3),'YYYYMM')</v>
      </c>
      <c r="Y239" s="54" t="str">
        <f>","&amp;I239&amp;"=B."&amp;I239</f>
        <v>,I_R_VCT_EXP_TR_03MB=B.I_R_VCT_EXP_TR_03MB</v>
      </c>
      <c r="Z239" s="40" t="str">
        <f>",B."&amp;I239</f>
        <v>,B.I_R_VCT_EXP_TR_03MB</v>
      </c>
    </row>
    <row r="240" spans="1:26" x14ac:dyDescent="0.25">
      <c r="A240" s="8" t="s">
        <v>398</v>
      </c>
      <c r="B240" s="21">
        <f t="shared" si="45"/>
        <v>239</v>
      </c>
      <c r="C240" s="15">
        <f t="shared" si="46"/>
        <v>5</v>
      </c>
      <c r="D240" s="15">
        <f t="shared" si="44"/>
        <v>10</v>
      </c>
      <c r="E240" s="48" t="s">
        <v>401</v>
      </c>
      <c r="F240" s="48" t="s">
        <v>412</v>
      </c>
      <c r="G240" s="15" t="s">
        <v>81</v>
      </c>
      <c r="H240" s="15" t="s">
        <v>85</v>
      </c>
      <c r="I240" s="61" t="str">
        <f>M240&amp;"_"&amp;IF(N240&lt;&gt;"R",N240&amp;"_","")&amp;O240&amp;IF(R240&lt;&gt;"", "_", "")&amp;F240&amp;"_"&amp;R240</f>
        <v>I_R_VCT_EXP_TR_06MB</v>
      </c>
      <c r="J240" s="15" cm="1">
        <f t="array" ref="J240">SUMPRODUCT(--(I240=$I$2:$I$625))</f>
        <v>1</v>
      </c>
      <c r="K240" s="14">
        <v>20</v>
      </c>
      <c r="L240" s="15" t="s">
        <v>484</v>
      </c>
      <c r="M240" s="15" t="s">
        <v>10</v>
      </c>
      <c r="N240" s="14" t="s">
        <v>11</v>
      </c>
      <c r="O240" s="15" t="str">
        <f>"R_"&amp;P240&amp;"_EXP"</f>
        <v>R_VCT_EXP</v>
      </c>
      <c r="P240" s="14" t="str">
        <f>VLOOKUP(D240,Nomencalture!$D$4:$H$13,4,0)</f>
        <v>VCT</v>
      </c>
      <c r="Q240" s="14" t="str">
        <f>VLOOKUP(D240,Nomencalture!$D$4:$H$13,5,0)</f>
        <v>Vacations</v>
      </c>
      <c r="R240" s="16" t="str">
        <f t="shared" si="51"/>
        <v>06MB</v>
      </c>
      <c r="S240" s="16" t="s">
        <v>90</v>
      </c>
      <c r="T240" s="21">
        <v>6</v>
      </c>
      <c r="U240" s="21">
        <v>6</v>
      </c>
      <c r="V240" s="53" t="str">
        <f t="shared" si="42"/>
        <v>ALTER TABLE MDL_ABT_B_PD_TDC_S01 ADD I_R_VCT_EXP_TR_06MB NUMBER;</v>
      </c>
      <c r="W240" s="9" t="str">
        <f>","&amp;H240&amp;"(CASE WHEN TIPO_CNSM_CD='"&amp;P240&amp;"' AND "&amp;X240&amp;" THEN "&amp;G240&amp;" END) AS "&amp;I240</f>
        <v>,AVG(CASE WHEN TIPO_CNSM_CD='VCT' AND B.PERIODOMES=TO_CHAR(ADD_MONTHS(A.REF_DATE,-6),'YYYYMM') THEN R_CNSM_CNSMT END) AS I_R_VCT_EXP_TR_06MB</v>
      </c>
      <c r="X240" s="54" t="str">
        <f t="shared" si="43"/>
        <v>B.PERIODOMES=TO_CHAR(ADD_MONTHS(A.REF_DATE,-6),'YYYYMM')</v>
      </c>
      <c r="Y240" s="54" t="str">
        <f>","&amp;I240&amp;"=B."&amp;I240</f>
        <v>,I_R_VCT_EXP_TR_06MB=B.I_R_VCT_EXP_TR_06MB</v>
      </c>
      <c r="Z240" s="40" t="str">
        <f>",B."&amp;I240</f>
        <v>,B.I_R_VCT_EXP_TR_06MB</v>
      </c>
    </row>
    <row r="241" spans="1:26" x14ac:dyDescent="0.25">
      <c r="A241" s="8" t="s">
        <v>398</v>
      </c>
      <c r="B241" s="21">
        <f t="shared" si="45"/>
        <v>240</v>
      </c>
      <c r="C241" s="15">
        <f t="shared" si="46"/>
        <v>6</v>
      </c>
      <c r="D241" s="15">
        <f t="shared" si="44"/>
        <v>10</v>
      </c>
      <c r="E241" s="48" t="s">
        <v>401</v>
      </c>
      <c r="F241" s="48" t="s">
        <v>412</v>
      </c>
      <c r="G241" s="15" t="s">
        <v>81</v>
      </c>
      <c r="H241" s="15" t="s">
        <v>85</v>
      </c>
      <c r="I241" s="61" t="str">
        <f>M241&amp;"_"&amp;IF(N241&lt;&gt;"R",N241&amp;"_","")&amp;O241&amp;IF(R241&lt;&gt;"", "_", "")&amp;F241&amp;"_"&amp;R241</f>
        <v>I_R_VCT_EXP_TR_09MB</v>
      </c>
      <c r="J241" s="15" cm="1">
        <f t="array" ref="J241">SUMPRODUCT(--(I241=$I$2:$I$625))</f>
        <v>1</v>
      </c>
      <c r="K241" s="14">
        <v>20</v>
      </c>
      <c r="L241" s="15" t="s">
        <v>484</v>
      </c>
      <c r="M241" s="15" t="s">
        <v>10</v>
      </c>
      <c r="N241" s="14" t="s">
        <v>11</v>
      </c>
      <c r="O241" s="15" t="str">
        <f>"R_"&amp;P241&amp;"_EXP"</f>
        <v>R_VCT_EXP</v>
      </c>
      <c r="P241" s="14" t="str">
        <f>VLOOKUP(D241,Nomencalture!$D$4:$H$13,4,0)</f>
        <v>VCT</v>
      </c>
      <c r="Q241" s="14" t="str">
        <f>VLOOKUP(D241,Nomencalture!$D$4:$H$13,5,0)</f>
        <v>Vacations</v>
      </c>
      <c r="R241" s="16" t="str">
        <f t="shared" si="51"/>
        <v>09MB</v>
      </c>
      <c r="S241" s="16" t="s">
        <v>90</v>
      </c>
      <c r="T241" s="21">
        <v>9</v>
      </c>
      <c r="U241" s="21">
        <v>9</v>
      </c>
      <c r="V241" s="53" t="str">
        <f t="shared" si="42"/>
        <v>ALTER TABLE MDL_ABT_B_PD_TDC_S01 ADD I_R_VCT_EXP_TR_09MB NUMBER;</v>
      </c>
      <c r="W241" s="9" t="str">
        <f>","&amp;H241&amp;"(CASE WHEN TIPO_CNSM_CD='"&amp;P241&amp;"' AND "&amp;X241&amp;" THEN "&amp;G241&amp;" END) AS "&amp;I241</f>
        <v>,AVG(CASE WHEN TIPO_CNSM_CD='VCT' AND B.PERIODOMES=TO_CHAR(ADD_MONTHS(A.REF_DATE,-9),'YYYYMM') THEN R_CNSM_CNSMT END) AS I_R_VCT_EXP_TR_09MB</v>
      </c>
      <c r="X241" s="54" t="str">
        <f t="shared" si="43"/>
        <v>B.PERIODOMES=TO_CHAR(ADD_MONTHS(A.REF_DATE,-9),'YYYYMM')</v>
      </c>
      <c r="Y241" s="54" t="str">
        <f>","&amp;I241&amp;"=B."&amp;I241</f>
        <v>,I_R_VCT_EXP_TR_09MB=B.I_R_VCT_EXP_TR_09MB</v>
      </c>
      <c r="Z241" s="40" t="str">
        <f>",B."&amp;I241</f>
        <v>,B.I_R_VCT_EXP_TR_09MB</v>
      </c>
    </row>
    <row r="242" spans="1:26" x14ac:dyDescent="0.25">
      <c r="A242" s="8" t="s">
        <v>398</v>
      </c>
      <c r="B242" s="21">
        <f t="shared" si="45"/>
        <v>241</v>
      </c>
      <c r="C242" s="15">
        <f t="shared" si="46"/>
        <v>7</v>
      </c>
      <c r="D242" s="15">
        <f t="shared" si="44"/>
        <v>10</v>
      </c>
      <c r="E242" s="48" t="s">
        <v>401</v>
      </c>
      <c r="F242" s="48" t="s">
        <v>412</v>
      </c>
      <c r="G242" s="15" t="s">
        <v>81</v>
      </c>
      <c r="H242" s="15" t="s">
        <v>85</v>
      </c>
      <c r="I242" s="61" t="str">
        <f>M242&amp;"_"&amp;IF(N242&lt;&gt;"R",N242&amp;"_","")&amp;O242&amp;IF(R242&lt;&gt;"", "_", "")&amp;F242&amp;"_"&amp;R242</f>
        <v>I_R_VCT_EXP_TR_12MB</v>
      </c>
      <c r="J242" s="15" cm="1">
        <f t="array" ref="J242">SUMPRODUCT(--(I242=$I$2:$I$625))</f>
        <v>1</v>
      </c>
      <c r="K242" s="14">
        <v>20</v>
      </c>
      <c r="L242" s="15" t="s">
        <v>484</v>
      </c>
      <c r="M242" s="15" t="s">
        <v>10</v>
      </c>
      <c r="N242" s="14" t="s">
        <v>11</v>
      </c>
      <c r="O242" s="15" t="str">
        <f>"R_"&amp;P242&amp;"_EXP"</f>
        <v>R_VCT_EXP</v>
      </c>
      <c r="P242" s="14" t="str">
        <f>VLOOKUP(D242,Nomencalture!$D$4:$H$13,4,0)</f>
        <v>VCT</v>
      </c>
      <c r="Q242" s="14" t="str">
        <f>VLOOKUP(D242,Nomencalture!$D$4:$H$13,5,0)</f>
        <v>Vacations</v>
      </c>
      <c r="R242" s="16" t="str">
        <f t="shared" si="51"/>
        <v>12MB</v>
      </c>
      <c r="S242" s="16" t="s">
        <v>90</v>
      </c>
      <c r="T242" s="21">
        <v>12</v>
      </c>
      <c r="U242" s="21">
        <v>12</v>
      </c>
      <c r="V242" s="53" t="str">
        <f t="shared" si="42"/>
        <v>ALTER TABLE MDL_ABT_B_PD_TDC_S01 ADD I_R_VCT_EXP_TR_12MB NUMBER;</v>
      </c>
      <c r="W242" s="9" t="str">
        <f>","&amp;H242&amp;"(CASE WHEN TIPO_CNSM_CD='"&amp;P242&amp;"' AND "&amp;X242&amp;" THEN "&amp;G242&amp;" END) AS "&amp;I242</f>
        <v>,AVG(CASE WHEN TIPO_CNSM_CD='VCT' AND B.PERIODOMES=TO_CHAR(ADD_MONTHS(A.REF_DATE,-12),'YYYYMM') THEN R_CNSM_CNSMT END) AS I_R_VCT_EXP_TR_12MB</v>
      </c>
      <c r="X242" s="54" t="str">
        <f t="shared" si="43"/>
        <v>B.PERIODOMES=TO_CHAR(ADD_MONTHS(A.REF_DATE,-12),'YYYYMM')</v>
      </c>
      <c r="Y242" s="54" t="str">
        <f>","&amp;I242&amp;"=B."&amp;I242</f>
        <v>,I_R_VCT_EXP_TR_12MB=B.I_R_VCT_EXP_TR_12MB</v>
      </c>
      <c r="Z242" s="40" t="str">
        <f>",B."&amp;I242</f>
        <v>,B.I_R_VCT_EXP_TR_12MB</v>
      </c>
    </row>
    <row r="243" spans="1:26" x14ac:dyDescent="0.25">
      <c r="A243" s="8" t="s">
        <v>398</v>
      </c>
      <c r="B243" s="21">
        <f t="shared" si="45"/>
        <v>242</v>
      </c>
      <c r="C243" s="15">
        <f t="shared" si="46"/>
        <v>8</v>
      </c>
      <c r="D243" s="15">
        <f t="shared" si="44"/>
        <v>10</v>
      </c>
      <c r="E243" s="48" t="s">
        <v>401</v>
      </c>
      <c r="F243" s="48" t="s">
        <v>412</v>
      </c>
      <c r="G243" s="15" t="s">
        <v>82</v>
      </c>
      <c r="H243" s="15" t="s">
        <v>85</v>
      </c>
      <c r="I243" s="61" t="str">
        <f>M243&amp;"_"&amp;IF(N243&lt;&gt;"R",N243&amp;"_","")&amp;O243&amp;IF(R243&lt;&gt;"", "_", "")&amp;F243&amp;"_"&amp;R243</f>
        <v>I_MV_R_VCT_EXP_TR_L00M</v>
      </c>
      <c r="J243" s="15" cm="1">
        <f t="array" ref="J243">SUMPRODUCT(--(I243=$I$2:$I$625))</f>
        <v>1</v>
      </c>
      <c r="K243" s="14">
        <v>20</v>
      </c>
      <c r="L243" s="15" t="s">
        <v>484</v>
      </c>
      <c r="M243" s="15" t="s">
        <v>10</v>
      </c>
      <c r="N243" s="14" t="s">
        <v>520</v>
      </c>
      <c r="O243" s="15" t="str">
        <f>"R_"&amp;P243&amp;"_EXP"</f>
        <v>R_VCT_EXP</v>
      </c>
      <c r="P243" s="14" t="str">
        <f>VLOOKUP(D243,Nomencalture!$D$4:$H$13,4,0)</f>
        <v>VCT</v>
      </c>
      <c r="Q243" s="14" t="str">
        <f>VLOOKUP(D243,Nomencalture!$D$4:$H$13,5,0)</f>
        <v>Vacations</v>
      </c>
      <c r="R243" s="16" t="str">
        <f>IF(AND(S243="P",N243="R"),TEXT(T243,"00")&amp;"MB",IF(OR(T243&gt;1,N243="VM"),"L"&amp;TEXT(T243,"00")&amp;"_"&amp;TEXT(U243,"00"),"L"&amp;TEXT(U243,"00")&amp;"M"))</f>
        <v>L00M</v>
      </c>
      <c r="S243" s="16" t="s">
        <v>90</v>
      </c>
      <c r="T243" s="20">
        <v>1</v>
      </c>
      <c r="U243" s="21">
        <v>0</v>
      </c>
      <c r="V243" s="53" t="str">
        <f t="shared" si="42"/>
        <v>ALTER TABLE MDL_ABT_B_PD_TDC_S01 ADD I_MV_R_VCT_EXP_TR_L00M NUMBER;</v>
      </c>
      <c r="W243" s="9" t="str">
        <f>","&amp;H243&amp;"(CASE WHEN TIPO_CNSM_CD='"&amp;P243&amp;"' AND "&amp;X243&amp;" THEN "&amp;G243&amp;" END) AS "&amp;I243</f>
        <v>,AVG(CASE WHEN TIPO_CNSM_CD='VCT' AND B.PERIODOMES=TO_CHAR(ADD_MONTHS(A.REF_DATE,-0),'YYYYMM') THEN VM_R_CNSM_CNSMT END) AS I_MV_R_VCT_EXP_TR_L00M</v>
      </c>
      <c r="X243" s="54" t="str">
        <f t="shared" si="43"/>
        <v>B.PERIODOMES=TO_CHAR(ADD_MONTHS(A.REF_DATE,-0),'YYYYMM')</v>
      </c>
      <c r="Y243" s="54" t="str">
        <f>","&amp;I243&amp;"=B."&amp;I243</f>
        <v>,I_MV_R_VCT_EXP_TR_L00M=B.I_MV_R_VCT_EXP_TR_L00M</v>
      </c>
      <c r="Z243" s="40" t="str">
        <f>",B."&amp;I243</f>
        <v>,B.I_MV_R_VCT_EXP_TR_L00M</v>
      </c>
    </row>
    <row r="244" spans="1:26" x14ac:dyDescent="0.25">
      <c r="A244" s="8" t="s">
        <v>398</v>
      </c>
      <c r="B244" s="21">
        <f t="shared" si="45"/>
        <v>243</v>
      </c>
      <c r="C244" s="15">
        <f t="shared" si="46"/>
        <v>9</v>
      </c>
      <c r="D244" s="15">
        <f t="shared" si="44"/>
        <v>10</v>
      </c>
      <c r="E244" s="48" t="s">
        <v>401</v>
      </c>
      <c r="F244" s="48" t="s">
        <v>412</v>
      </c>
      <c r="G244" s="15" t="s">
        <v>82</v>
      </c>
      <c r="H244" s="15" t="s">
        <v>85</v>
      </c>
      <c r="I244" s="61" t="str">
        <f>M244&amp;"_"&amp;IF(N244&lt;&gt;"R",N244&amp;"_","")&amp;O244&amp;IF(R244&lt;&gt;"", "_", "")&amp;F244&amp;"_"&amp;R244</f>
        <v>I_MV_R_VCT_EXP_TR_L02_01</v>
      </c>
      <c r="J244" s="15" cm="1">
        <f t="array" ref="J244">SUMPRODUCT(--(I244=$I$2:$I$625))</f>
        <v>1</v>
      </c>
      <c r="K244" s="14">
        <v>24</v>
      </c>
      <c r="L244" s="15" t="s">
        <v>484</v>
      </c>
      <c r="M244" s="15" t="s">
        <v>10</v>
      </c>
      <c r="N244" s="14" t="s">
        <v>520</v>
      </c>
      <c r="O244" s="15" t="str">
        <f>"R_"&amp;P244&amp;"_EXP"</f>
        <v>R_VCT_EXP</v>
      </c>
      <c r="P244" s="14" t="str">
        <f>VLOOKUP(D244,Nomencalture!$D$4:$H$13,4,0)</f>
        <v>VCT</v>
      </c>
      <c r="Q244" s="14" t="str">
        <f>VLOOKUP(D244,Nomencalture!$D$4:$H$13,5,0)</f>
        <v>Vacations</v>
      </c>
      <c r="R244" s="16" t="str">
        <f>IF(AND(S244="P",N244="R"),TEXT(T244,"00")&amp;"MB",IF(OR(T244&gt;1,N244="VM"),"L"&amp;TEXT(T244,"00")&amp;"_"&amp;TEXT(U244,"00"),"L"&amp;TEXT(U244,"00")&amp;"M"))</f>
        <v>L02_01</v>
      </c>
      <c r="S244" s="16" t="s">
        <v>90</v>
      </c>
      <c r="T244" s="16">
        <v>2</v>
      </c>
      <c r="U244" s="22">
        <v>1</v>
      </c>
      <c r="V244" s="53" t="str">
        <f t="shared" si="42"/>
        <v>ALTER TABLE MDL_ABT_B_PD_TDC_S01 ADD I_MV_R_VCT_EXP_TR_L02_01 NUMBER;</v>
      </c>
      <c r="W244" s="9" t="str">
        <f>","&amp;H244&amp;"(CASE WHEN TIPO_CNSM_CD='"&amp;P244&amp;"' AND "&amp;X244&amp;" THEN "&amp;G244&amp;" END) AS "&amp;I244</f>
        <v>,AVG(CASE WHEN TIPO_CNSM_CD='VCT' AND B.PERIODOMES=TO_CHAR(ADD_MONTHS(A.REF_DATE,-1),'YYYYMM') THEN VM_R_CNSM_CNSMT END) AS I_MV_R_VCT_EXP_TR_L02_01</v>
      </c>
      <c r="X244" s="54" t="str">
        <f t="shared" si="43"/>
        <v>B.PERIODOMES=TO_CHAR(ADD_MONTHS(A.REF_DATE,-1),'YYYYMM')</v>
      </c>
      <c r="Y244" s="54" t="str">
        <f>","&amp;I244&amp;"=B."&amp;I244</f>
        <v>,I_MV_R_VCT_EXP_TR_L02_01=B.I_MV_R_VCT_EXP_TR_L02_01</v>
      </c>
      <c r="Z244" s="40" t="str">
        <f>",B."&amp;I244</f>
        <v>,B.I_MV_R_VCT_EXP_TR_L02_01</v>
      </c>
    </row>
    <row r="245" spans="1:26" x14ac:dyDescent="0.25">
      <c r="A245" s="8" t="s">
        <v>398</v>
      </c>
      <c r="B245" s="21">
        <f t="shared" si="45"/>
        <v>244</v>
      </c>
      <c r="C245" s="15">
        <f t="shared" si="46"/>
        <v>10</v>
      </c>
      <c r="D245" s="15">
        <f t="shared" si="44"/>
        <v>10</v>
      </c>
      <c r="E245" s="48" t="s">
        <v>401</v>
      </c>
      <c r="F245" s="48" t="s">
        <v>412</v>
      </c>
      <c r="G245" s="15" t="s">
        <v>82</v>
      </c>
      <c r="H245" s="15" t="s">
        <v>85</v>
      </c>
      <c r="I245" s="61" t="str">
        <f>M245&amp;"_"&amp;IF(N245&lt;&gt;"R",N245&amp;"_","")&amp;O245&amp;IF(R245&lt;&gt;"", "_", "")&amp;F245&amp;"_"&amp;R245</f>
        <v>I_MV_R_VCT_EXP_TR_L03_02</v>
      </c>
      <c r="J245" s="15" cm="1">
        <f t="array" ref="J245">SUMPRODUCT(--(I245=$I$2:$I$625))</f>
        <v>1</v>
      </c>
      <c r="K245" s="14">
        <v>24</v>
      </c>
      <c r="L245" s="15" t="s">
        <v>484</v>
      </c>
      <c r="M245" s="15" t="s">
        <v>10</v>
      </c>
      <c r="N245" s="14" t="s">
        <v>520</v>
      </c>
      <c r="O245" s="15" t="str">
        <f>"R_"&amp;P245&amp;"_EXP"</f>
        <v>R_VCT_EXP</v>
      </c>
      <c r="P245" s="14" t="str">
        <f>VLOOKUP(D245,Nomencalture!$D$4:$H$13,4,0)</f>
        <v>VCT</v>
      </c>
      <c r="Q245" s="14" t="str">
        <f>VLOOKUP(D245,Nomencalture!$D$4:$H$13,5,0)</f>
        <v>Vacations</v>
      </c>
      <c r="R245" s="16" t="str">
        <f t="shared" ref="R245:R249" si="52">IF(AND(S245="P",N245="R"),TEXT(T245,"00")&amp;"MB",IF(OR(T245&gt;1,N245="VM"),"L"&amp;TEXT(T245,"00")&amp;"_"&amp;TEXT(U245,"00"),"L"&amp;TEXT(U245,"00")&amp;"M"))</f>
        <v>L03_02</v>
      </c>
      <c r="S245" s="16" t="s">
        <v>90</v>
      </c>
      <c r="T245" s="16">
        <v>3</v>
      </c>
      <c r="U245" s="22">
        <v>2</v>
      </c>
      <c r="V245" s="53" t="str">
        <f t="shared" si="42"/>
        <v>ALTER TABLE MDL_ABT_B_PD_TDC_S01 ADD I_MV_R_VCT_EXP_TR_L03_02 NUMBER;</v>
      </c>
      <c r="W245" s="9" t="str">
        <f>","&amp;H245&amp;"(CASE WHEN TIPO_CNSM_CD='"&amp;P245&amp;"' AND "&amp;X245&amp;" THEN "&amp;G245&amp;" END) AS "&amp;I245</f>
        <v>,AVG(CASE WHEN TIPO_CNSM_CD='VCT' AND B.PERIODOMES=TO_CHAR(ADD_MONTHS(A.REF_DATE,-2),'YYYYMM') THEN VM_R_CNSM_CNSMT END) AS I_MV_R_VCT_EXP_TR_L03_02</v>
      </c>
      <c r="X245" s="54" t="str">
        <f t="shared" si="43"/>
        <v>B.PERIODOMES=TO_CHAR(ADD_MONTHS(A.REF_DATE,-2),'YYYYMM')</v>
      </c>
      <c r="Y245" s="54" t="str">
        <f>","&amp;I245&amp;"=B."&amp;I245</f>
        <v>,I_MV_R_VCT_EXP_TR_L03_02=B.I_MV_R_VCT_EXP_TR_L03_02</v>
      </c>
      <c r="Z245" s="40" t="str">
        <f>",B."&amp;I245</f>
        <v>,B.I_MV_R_VCT_EXP_TR_L03_02</v>
      </c>
    </row>
    <row r="246" spans="1:26" x14ac:dyDescent="0.25">
      <c r="A246" s="8" t="s">
        <v>398</v>
      </c>
      <c r="B246" s="21">
        <f t="shared" si="45"/>
        <v>245</v>
      </c>
      <c r="C246" s="15">
        <f t="shared" si="46"/>
        <v>11</v>
      </c>
      <c r="D246" s="15">
        <f t="shared" si="44"/>
        <v>10</v>
      </c>
      <c r="E246" s="48" t="s">
        <v>401</v>
      </c>
      <c r="F246" s="48" t="s">
        <v>412</v>
      </c>
      <c r="G246" s="15" t="s">
        <v>92</v>
      </c>
      <c r="H246" s="15" t="s">
        <v>85</v>
      </c>
      <c r="I246" s="61" t="str">
        <f>M246&amp;"_"&amp;IF(N246&lt;&gt;"R",N246&amp;"_","")&amp;O246&amp;IF(R246&lt;&gt;"", "_", "")&amp;F246&amp;"_"&amp;R246</f>
        <v>I_QV_R_VCT_EXP_TR_L06_03</v>
      </c>
      <c r="J246" s="15" cm="1">
        <f t="array" ref="J246">SUMPRODUCT(--(I246=$I$2:$I$625))</f>
        <v>1</v>
      </c>
      <c r="K246" s="14">
        <v>24</v>
      </c>
      <c r="L246" s="15" t="s">
        <v>484</v>
      </c>
      <c r="M246" s="15" t="s">
        <v>10</v>
      </c>
      <c r="N246" s="14" t="s">
        <v>521</v>
      </c>
      <c r="O246" s="15" t="str">
        <f>"R_"&amp;P246&amp;"_EXP"</f>
        <v>R_VCT_EXP</v>
      </c>
      <c r="P246" s="14" t="str">
        <f>VLOOKUP(D246,Nomencalture!$D$4:$H$13,4,0)</f>
        <v>VCT</v>
      </c>
      <c r="Q246" s="14" t="str">
        <f>VLOOKUP(D246,Nomencalture!$D$4:$H$13,5,0)</f>
        <v>Vacations</v>
      </c>
      <c r="R246" s="16" t="str">
        <f t="shared" si="52"/>
        <v>L06_03</v>
      </c>
      <c r="S246" s="16" t="s">
        <v>90</v>
      </c>
      <c r="T246" s="16">
        <v>6</v>
      </c>
      <c r="U246" s="22">
        <v>3</v>
      </c>
      <c r="V246" s="53" t="str">
        <f t="shared" si="42"/>
        <v>ALTER TABLE MDL_ABT_B_PD_TDC_S01 ADD I_QV_R_VCT_EXP_TR_L06_03 NUMBER;</v>
      </c>
      <c r="W246" s="9" t="str">
        <f>","&amp;H246&amp;"(CASE WHEN TIPO_CNSM_CD='"&amp;P246&amp;"' AND "&amp;X246&amp;" THEN "&amp;G246&amp;" END) AS "&amp;I246</f>
        <v>,AVG(CASE WHEN TIPO_CNSM_CD='VCT' AND B.PERIODOMES=TO_CHAR(ADD_MONTHS(A.REF_DATE,-3),'YYYYMM') THEN VT_R_CNSM_CNSMT END) AS I_QV_R_VCT_EXP_TR_L06_03</v>
      </c>
      <c r="X246" s="54" t="str">
        <f t="shared" si="43"/>
        <v>B.PERIODOMES=TO_CHAR(ADD_MONTHS(A.REF_DATE,-3),'YYYYMM')</v>
      </c>
      <c r="Y246" s="54" t="str">
        <f>","&amp;I246&amp;"=B."&amp;I246</f>
        <v>,I_QV_R_VCT_EXP_TR_L06_03=B.I_QV_R_VCT_EXP_TR_L06_03</v>
      </c>
      <c r="Z246" s="40" t="str">
        <f>",B."&amp;I246</f>
        <v>,B.I_QV_R_VCT_EXP_TR_L06_03</v>
      </c>
    </row>
    <row r="247" spans="1:26" x14ac:dyDescent="0.25">
      <c r="A247" s="8" t="s">
        <v>398</v>
      </c>
      <c r="B247" s="21">
        <f t="shared" si="45"/>
        <v>246</v>
      </c>
      <c r="C247" s="15">
        <f t="shared" si="46"/>
        <v>12</v>
      </c>
      <c r="D247" s="15">
        <f t="shared" si="44"/>
        <v>10</v>
      </c>
      <c r="E247" s="48" t="s">
        <v>401</v>
      </c>
      <c r="F247" s="48" t="s">
        <v>412</v>
      </c>
      <c r="G247" s="15" t="s">
        <v>92</v>
      </c>
      <c r="H247" s="15" t="s">
        <v>85</v>
      </c>
      <c r="I247" s="61" t="str">
        <f>M247&amp;"_"&amp;IF(N247&lt;&gt;"R",N247&amp;"_","")&amp;O247&amp;IF(R247&lt;&gt;"", "_", "")&amp;F247&amp;"_"&amp;R247</f>
        <v>I_QV_R_VCT_EXP_TR_L09_06</v>
      </c>
      <c r="J247" s="15" cm="1">
        <f t="array" ref="J247">SUMPRODUCT(--(I247=$I$2:$I$625))</f>
        <v>1</v>
      </c>
      <c r="K247" s="14">
        <v>24</v>
      </c>
      <c r="L247" s="15" t="s">
        <v>484</v>
      </c>
      <c r="M247" s="15" t="s">
        <v>10</v>
      </c>
      <c r="N247" s="14" t="s">
        <v>521</v>
      </c>
      <c r="O247" s="15" t="str">
        <f>"R_"&amp;P247&amp;"_EXP"</f>
        <v>R_VCT_EXP</v>
      </c>
      <c r="P247" s="14" t="str">
        <f>VLOOKUP(D247,Nomencalture!$D$4:$H$13,4,0)</f>
        <v>VCT</v>
      </c>
      <c r="Q247" s="14" t="str">
        <f>VLOOKUP(D247,Nomencalture!$D$4:$H$13,5,0)</f>
        <v>Vacations</v>
      </c>
      <c r="R247" s="16" t="str">
        <f t="shared" si="52"/>
        <v>L09_06</v>
      </c>
      <c r="S247" s="16" t="s">
        <v>90</v>
      </c>
      <c r="T247" s="16">
        <v>9</v>
      </c>
      <c r="U247" s="22">
        <v>6</v>
      </c>
      <c r="V247" s="53" t="str">
        <f t="shared" si="42"/>
        <v>ALTER TABLE MDL_ABT_B_PD_TDC_S01 ADD I_QV_R_VCT_EXP_TR_L09_06 NUMBER;</v>
      </c>
      <c r="W247" s="9" t="str">
        <f>","&amp;H247&amp;"(CASE WHEN TIPO_CNSM_CD='"&amp;P247&amp;"' AND "&amp;X247&amp;" THEN "&amp;G247&amp;" END) AS "&amp;I247</f>
        <v>,AVG(CASE WHEN TIPO_CNSM_CD='VCT' AND B.PERIODOMES=TO_CHAR(ADD_MONTHS(A.REF_DATE,-6),'YYYYMM') THEN VT_R_CNSM_CNSMT END) AS I_QV_R_VCT_EXP_TR_L09_06</v>
      </c>
      <c r="X247" s="54" t="str">
        <f t="shared" si="43"/>
        <v>B.PERIODOMES=TO_CHAR(ADD_MONTHS(A.REF_DATE,-6),'YYYYMM')</v>
      </c>
      <c r="Y247" s="54" t="str">
        <f>","&amp;I247&amp;"=B."&amp;I247</f>
        <v>,I_QV_R_VCT_EXP_TR_L09_06=B.I_QV_R_VCT_EXP_TR_L09_06</v>
      </c>
      <c r="Z247" s="40" t="str">
        <f>",B."&amp;I247</f>
        <v>,B.I_QV_R_VCT_EXP_TR_L09_06</v>
      </c>
    </row>
    <row r="248" spans="1:26" x14ac:dyDescent="0.25">
      <c r="A248" s="8" t="s">
        <v>398</v>
      </c>
      <c r="B248" s="21">
        <f t="shared" si="45"/>
        <v>247</v>
      </c>
      <c r="C248" s="15">
        <f t="shared" si="46"/>
        <v>13</v>
      </c>
      <c r="D248" s="15">
        <f t="shared" si="44"/>
        <v>10</v>
      </c>
      <c r="E248" s="48" t="s">
        <v>401</v>
      </c>
      <c r="F248" s="48" t="s">
        <v>412</v>
      </c>
      <c r="G248" s="15" t="s">
        <v>92</v>
      </c>
      <c r="H248" s="15" t="s">
        <v>85</v>
      </c>
      <c r="I248" s="61" t="str">
        <f>M248&amp;"_"&amp;IF(N248&lt;&gt;"R",N248&amp;"_","")&amp;O248&amp;IF(R248&lt;&gt;"", "_", "")&amp;F248&amp;"_"&amp;R248</f>
        <v>I_QV_R_VCT_EXP_TR_L12_09</v>
      </c>
      <c r="J248" s="15" cm="1">
        <f t="array" ref="J248">SUMPRODUCT(--(I248=$I$2:$I$625))</f>
        <v>1</v>
      </c>
      <c r="K248" s="14">
        <v>24</v>
      </c>
      <c r="L248" s="15" t="s">
        <v>484</v>
      </c>
      <c r="M248" s="15" t="s">
        <v>10</v>
      </c>
      <c r="N248" s="14" t="s">
        <v>521</v>
      </c>
      <c r="O248" s="15" t="str">
        <f>"R_"&amp;P248&amp;"_EXP"</f>
        <v>R_VCT_EXP</v>
      </c>
      <c r="P248" s="14" t="str">
        <f>VLOOKUP(D248,Nomencalture!$D$4:$H$13,4,0)</f>
        <v>VCT</v>
      </c>
      <c r="Q248" s="14" t="str">
        <f>VLOOKUP(D248,Nomencalture!$D$4:$H$13,5,0)</f>
        <v>Vacations</v>
      </c>
      <c r="R248" s="16" t="str">
        <f t="shared" si="52"/>
        <v>L12_09</v>
      </c>
      <c r="S248" s="16" t="s">
        <v>90</v>
      </c>
      <c r="T248" s="16">
        <v>12</v>
      </c>
      <c r="U248" s="22">
        <v>9</v>
      </c>
      <c r="V248" s="53" t="str">
        <f t="shared" si="42"/>
        <v>ALTER TABLE MDL_ABT_B_PD_TDC_S01 ADD I_QV_R_VCT_EXP_TR_L12_09 NUMBER;</v>
      </c>
      <c r="W248" s="9" t="str">
        <f>","&amp;H248&amp;"(CASE WHEN TIPO_CNSM_CD='"&amp;P248&amp;"' AND "&amp;X248&amp;" THEN "&amp;G248&amp;" END) AS "&amp;I248</f>
        <v>,AVG(CASE WHEN TIPO_CNSM_CD='VCT' AND B.PERIODOMES=TO_CHAR(ADD_MONTHS(A.REF_DATE,-9),'YYYYMM') THEN VT_R_CNSM_CNSMT END) AS I_QV_R_VCT_EXP_TR_L12_09</v>
      </c>
      <c r="X248" s="54" t="str">
        <f t="shared" si="43"/>
        <v>B.PERIODOMES=TO_CHAR(ADD_MONTHS(A.REF_DATE,-9),'YYYYMM')</v>
      </c>
      <c r="Y248" s="54" t="str">
        <f>","&amp;I248&amp;"=B."&amp;I248</f>
        <v>,I_QV_R_VCT_EXP_TR_L12_09=B.I_QV_R_VCT_EXP_TR_L12_09</v>
      </c>
      <c r="Z248" s="40" t="str">
        <f>",B."&amp;I248</f>
        <v>,B.I_QV_R_VCT_EXP_TR_L12_09</v>
      </c>
    </row>
    <row r="249" spans="1:26" x14ac:dyDescent="0.25">
      <c r="A249" s="8" t="s">
        <v>398</v>
      </c>
      <c r="B249" s="21">
        <f t="shared" si="45"/>
        <v>248</v>
      </c>
      <c r="C249" s="15">
        <f t="shared" si="46"/>
        <v>14</v>
      </c>
      <c r="D249" s="15">
        <f t="shared" si="44"/>
        <v>10</v>
      </c>
      <c r="E249" s="48" t="s">
        <v>401</v>
      </c>
      <c r="F249" s="48" t="s">
        <v>412</v>
      </c>
      <c r="G249" s="15" t="s">
        <v>93</v>
      </c>
      <c r="H249" s="15" t="s">
        <v>85</v>
      </c>
      <c r="I249" s="61" t="str">
        <f>M249&amp;"_"&amp;IF(N249&lt;&gt;"R",N249&amp;"_","")&amp;O249&amp;IF(R249&lt;&gt;"", "_", "")&amp;F249&amp;"_"&amp;R249</f>
        <v>I_SV_R_VCT_EXP_TR_L12_06</v>
      </c>
      <c r="J249" s="15" cm="1">
        <f t="array" ref="J249">SUMPRODUCT(--(I249=$I$2:$I$625))</f>
        <v>1</v>
      </c>
      <c r="K249" s="14">
        <v>24</v>
      </c>
      <c r="L249" s="15" t="s">
        <v>484</v>
      </c>
      <c r="M249" s="15" t="s">
        <v>10</v>
      </c>
      <c r="N249" s="14" t="s">
        <v>523</v>
      </c>
      <c r="O249" s="15" t="str">
        <f>"R_"&amp;P249&amp;"_EXP"</f>
        <v>R_VCT_EXP</v>
      </c>
      <c r="P249" s="14" t="str">
        <f>VLOOKUP(D249,Nomencalture!$D$4:$H$13,4,0)</f>
        <v>VCT</v>
      </c>
      <c r="Q249" s="14" t="str">
        <f>VLOOKUP(D249,Nomencalture!$D$4:$H$13,5,0)</f>
        <v>Vacations</v>
      </c>
      <c r="R249" s="16" t="str">
        <f t="shared" si="52"/>
        <v>L12_06</v>
      </c>
      <c r="S249" s="16" t="s">
        <v>90</v>
      </c>
      <c r="T249" s="16">
        <v>12</v>
      </c>
      <c r="U249" s="22">
        <v>6</v>
      </c>
      <c r="V249" s="53" t="str">
        <f t="shared" si="42"/>
        <v>ALTER TABLE MDL_ABT_B_PD_TDC_S01 ADD I_SV_R_VCT_EXP_TR_L12_06 NUMBER;</v>
      </c>
      <c r="W249" s="9" t="str">
        <f>","&amp;H249&amp;"(CASE WHEN TIPO_CNSM_CD='"&amp;P249&amp;"' AND "&amp;X249&amp;" THEN "&amp;G249&amp;" END) AS "&amp;I249</f>
        <v>,AVG(CASE WHEN TIPO_CNSM_CD='VCT' AND B.PERIODOMES=TO_CHAR(ADD_MONTHS(A.REF_DATE,-6),'YYYYMM') THEN VS_R_CNSM_CNSMT END) AS I_SV_R_VCT_EXP_TR_L12_06</v>
      </c>
      <c r="X249" s="54" t="str">
        <f t="shared" si="43"/>
        <v>B.PERIODOMES=TO_CHAR(ADD_MONTHS(A.REF_DATE,-6),'YYYYMM')</v>
      </c>
      <c r="Y249" s="54" t="str">
        <f>","&amp;I249&amp;"=B."&amp;I249</f>
        <v>,I_SV_R_VCT_EXP_TR_L12_06=B.I_SV_R_VCT_EXP_TR_L12_06</v>
      </c>
      <c r="Z249" s="40" t="str">
        <f>",B."&amp;I249</f>
        <v>,B.I_SV_R_VCT_EXP_TR_L12_06</v>
      </c>
    </row>
    <row r="250" spans="1:26" x14ac:dyDescent="0.25">
      <c r="A250" s="8" t="s">
        <v>398</v>
      </c>
      <c r="B250" s="21">
        <f t="shared" si="45"/>
        <v>249</v>
      </c>
      <c r="C250" s="15">
        <f t="shared" si="46"/>
        <v>15</v>
      </c>
      <c r="D250" s="15">
        <f t="shared" si="44"/>
        <v>10</v>
      </c>
      <c r="E250" s="48" t="s">
        <v>401</v>
      </c>
      <c r="F250" s="48" t="s">
        <v>412</v>
      </c>
      <c r="G250" s="15" t="s">
        <v>81</v>
      </c>
      <c r="H250" s="15" t="s">
        <v>85</v>
      </c>
      <c r="I250" s="61" t="str">
        <f>M250&amp;"_"&amp;IF(N250&lt;&gt;"R",N250&amp;"_","")&amp;O250&amp;IF(R250&lt;&gt;"", "_", "")&amp;F250&amp;"_"&amp;R250</f>
        <v>I_AV_R_VCT_EXP_TR_L03M</v>
      </c>
      <c r="J250" s="15" cm="1">
        <f t="array" ref="J250">SUMPRODUCT(--(I250=$I$2:$I$625))</f>
        <v>1</v>
      </c>
      <c r="K250" s="14">
        <v>23</v>
      </c>
      <c r="L250" s="15" t="s">
        <v>484</v>
      </c>
      <c r="M250" s="15" t="s">
        <v>10</v>
      </c>
      <c r="N250" s="14" t="s">
        <v>15</v>
      </c>
      <c r="O250" s="15" t="str">
        <f>"R_"&amp;P250&amp;"_EXP"</f>
        <v>R_VCT_EXP</v>
      </c>
      <c r="P250" s="14" t="str">
        <f>VLOOKUP(D250,Nomencalture!$D$4:$H$13,4,0)</f>
        <v>VCT</v>
      </c>
      <c r="Q250" s="14" t="str">
        <f>VLOOKUP(D250,Nomencalture!$D$4:$H$13,5,0)</f>
        <v>Vacations</v>
      </c>
      <c r="R250" s="16" t="str">
        <f>IF(AND(S250="P",N250="R"),TEXT(T250,"00")&amp;"MB",IF(OR(T250&gt;1,N250="VM"),"L"&amp;TEXT(T250,"00")&amp;"_"&amp;TEXT(U250,"00"),"L"&amp;TEXT(U250,"00")&amp;"M"))</f>
        <v>L03M</v>
      </c>
      <c r="S250" s="16" t="s">
        <v>54</v>
      </c>
      <c r="T250" s="20">
        <v>1</v>
      </c>
      <c r="U250" s="21">
        <v>3</v>
      </c>
      <c r="V250" s="53" t="str">
        <f t="shared" si="42"/>
        <v>ALTER TABLE MDL_ABT_B_PD_TDC_S01 ADD I_AV_R_VCT_EXP_TR_L03M NUMBER;</v>
      </c>
      <c r="W250" s="9" t="str">
        <f>","&amp;H250&amp;"(CASE WHEN TIPO_CNSM_CD='"&amp;P250&amp;"' AND "&amp;X250&amp;" THEN "&amp;G250&amp;" END) AS "&amp;I250</f>
        <v>,AVG(CASE WHEN TIPO_CNSM_CD='VCT' AND B.PERIODOMES BETWEEN TO_CHAR(ADD_MONTHS(A.REF_DATE,-3),'YYYYMM') AND TO_CHAR(ADD_MONTHS(A.REF_DATE,-1),'YYYYMM') THEN R_CNSM_CNSMT END) AS I_AV_R_VCT_EXP_TR_L03M</v>
      </c>
      <c r="X250" s="54" t="str">
        <f t="shared" si="43"/>
        <v>B.PERIODOMES BETWEEN TO_CHAR(ADD_MONTHS(A.REF_DATE,-3),'YYYYMM') AND TO_CHAR(ADD_MONTHS(A.REF_DATE,-1),'YYYYMM')</v>
      </c>
      <c r="Y250" s="54" t="str">
        <f>","&amp;I250&amp;"=B."&amp;I250</f>
        <v>,I_AV_R_VCT_EXP_TR_L03M=B.I_AV_R_VCT_EXP_TR_L03M</v>
      </c>
      <c r="Z250" s="40" t="str">
        <f>",B."&amp;I250</f>
        <v>,B.I_AV_R_VCT_EXP_TR_L03M</v>
      </c>
    </row>
    <row r="251" spans="1:26" x14ac:dyDescent="0.25">
      <c r="A251" s="8" t="s">
        <v>398</v>
      </c>
      <c r="B251" s="21">
        <f t="shared" si="45"/>
        <v>250</v>
      </c>
      <c r="C251" s="15">
        <f t="shared" si="46"/>
        <v>16</v>
      </c>
      <c r="D251" s="15">
        <f t="shared" si="44"/>
        <v>10</v>
      </c>
      <c r="E251" s="48" t="s">
        <v>401</v>
      </c>
      <c r="F251" s="48" t="s">
        <v>412</v>
      </c>
      <c r="G251" s="15" t="s">
        <v>81</v>
      </c>
      <c r="H251" s="15" t="s">
        <v>85</v>
      </c>
      <c r="I251" s="61" t="str">
        <f>M251&amp;"_"&amp;IF(N251&lt;&gt;"R",N251&amp;"_","")&amp;O251&amp;IF(R251&lt;&gt;"", "_", "")&amp;F251&amp;"_"&amp;R251</f>
        <v>I_AV_R_VCT_EXP_TR_L06M</v>
      </c>
      <c r="J251" s="15" cm="1">
        <f t="array" ref="J251">SUMPRODUCT(--(I251=$I$2:$I$625))</f>
        <v>1</v>
      </c>
      <c r="K251" s="14">
        <v>23</v>
      </c>
      <c r="L251" s="15" t="s">
        <v>484</v>
      </c>
      <c r="M251" s="15" t="s">
        <v>10</v>
      </c>
      <c r="N251" s="14" t="s">
        <v>15</v>
      </c>
      <c r="O251" s="15" t="str">
        <f>"R_"&amp;P251&amp;"_EXP"</f>
        <v>R_VCT_EXP</v>
      </c>
      <c r="P251" s="14" t="str">
        <f>VLOOKUP(D251,Nomencalture!$D$4:$H$13,4,0)</f>
        <v>VCT</v>
      </c>
      <c r="Q251" s="14" t="str">
        <f>VLOOKUP(D251,Nomencalture!$D$4:$H$13,5,0)</f>
        <v>Vacations</v>
      </c>
      <c r="R251" s="16" t="str">
        <f>IF(AND(S251="P",N251="R"),TEXT(T251,"00")&amp;"MB",IF(OR(T251&gt;1,N251="VM"),"L"&amp;TEXT(T251,"00")&amp;"_"&amp;TEXT(U251,"00"),"L"&amp;TEXT(U251,"00")&amp;"M"))</f>
        <v>L06M</v>
      </c>
      <c r="S251" s="16" t="s">
        <v>54</v>
      </c>
      <c r="T251" s="20">
        <v>1</v>
      </c>
      <c r="U251" s="21">
        <v>6</v>
      </c>
      <c r="V251" s="53" t="str">
        <f t="shared" si="42"/>
        <v>ALTER TABLE MDL_ABT_B_PD_TDC_S01 ADD I_AV_R_VCT_EXP_TR_L06M NUMBER;</v>
      </c>
      <c r="W251" s="9" t="str">
        <f>","&amp;H251&amp;"(CASE WHEN TIPO_CNSM_CD='"&amp;P251&amp;"' AND "&amp;X251&amp;" THEN "&amp;G251&amp;" END) AS "&amp;I251</f>
        <v>,AVG(CASE WHEN TIPO_CNSM_CD='VCT' AND B.PERIODOMES BETWEEN TO_CHAR(ADD_MONTHS(A.REF_DATE,-6),'YYYYMM') AND TO_CHAR(ADD_MONTHS(A.REF_DATE,-1),'YYYYMM') THEN R_CNSM_CNSMT END) AS I_AV_R_VCT_EXP_TR_L06M</v>
      </c>
      <c r="X251" s="54" t="str">
        <f t="shared" si="43"/>
        <v>B.PERIODOMES BETWEEN TO_CHAR(ADD_MONTHS(A.REF_DATE,-6),'YYYYMM') AND TO_CHAR(ADD_MONTHS(A.REF_DATE,-1),'YYYYMM')</v>
      </c>
      <c r="Y251" s="54" t="str">
        <f>","&amp;I251&amp;"=B."&amp;I251</f>
        <v>,I_AV_R_VCT_EXP_TR_L06M=B.I_AV_R_VCT_EXP_TR_L06M</v>
      </c>
      <c r="Z251" s="40" t="str">
        <f>",B."&amp;I251</f>
        <v>,B.I_AV_R_VCT_EXP_TR_L06M</v>
      </c>
    </row>
    <row r="252" spans="1:26" x14ac:dyDescent="0.25">
      <c r="A252" s="8" t="s">
        <v>398</v>
      </c>
      <c r="B252" s="21">
        <f t="shared" si="45"/>
        <v>251</v>
      </c>
      <c r="C252" s="15">
        <f t="shared" si="46"/>
        <v>17</v>
      </c>
      <c r="D252" s="15">
        <f t="shared" si="44"/>
        <v>10</v>
      </c>
      <c r="E252" s="48" t="s">
        <v>401</v>
      </c>
      <c r="F252" s="48" t="s">
        <v>412</v>
      </c>
      <c r="G252" s="15" t="s">
        <v>81</v>
      </c>
      <c r="H252" s="15" t="s">
        <v>85</v>
      </c>
      <c r="I252" s="61" t="str">
        <f>M252&amp;"_"&amp;IF(N252&lt;&gt;"R",N252&amp;"_","")&amp;O252&amp;IF(R252&lt;&gt;"", "_", "")&amp;F252&amp;"_"&amp;R252</f>
        <v>I_AV_R_VCT_EXP_TR_L12M</v>
      </c>
      <c r="J252" s="15" cm="1">
        <f t="array" ref="J252">SUMPRODUCT(--(I252=$I$2:$I$625))</f>
        <v>1</v>
      </c>
      <c r="K252" s="14">
        <v>23</v>
      </c>
      <c r="L252" s="15" t="s">
        <v>484</v>
      </c>
      <c r="M252" s="15" t="s">
        <v>10</v>
      </c>
      <c r="N252" s="14" t="s">
        <v>15</v>
      </c>
      <c r="O252" s="15" t="str">
        <f>"R_"&amp;P252&amp;"_EXP"</f>
        <v>R_VCT_EXP</v>
      </c>
      <c r="P252" s="14" t="str">
        <f>VLOOKUP(D252,Nomencalture!$D$4:$H$13,4,0)</f>
        <v>VCT</v>
      </c>
      <c r="Q252" s="14" t="str">
        <f>VLOOKUP(D252,Nomencalture!$D$4:$H$13,5,0)</f>
        <v>Vacations</v>
      </c>
      <c r="R252" s="16" t="str">
        <f t="shared" ref="R252:R261" si="53">IF(AND(S252="P",N252="R"),TEXT(T252,"00")&amp;"MB",IF(OR(T252&gt;1,N252="VM"),"L"&amp;TEXT(T252,"00")&amp;"_"&amp;TEXT(U252,"00"),"L"&amp;TEXT(U252,"00")&amp;"M"))</f>
        <v>L12M</v>
      </c>
      <c r="S252" s="16" t="s">
        <v>54</v>
      </c>
      <c r="T252" s="20">
        <v>1</v>
      </c>
      <c r="U252" s="21">
        <v>12</v>
      </c>
      <c r="V252" s="53" t="str">
        <f t="shared" si="42"/>
        <v>ALTER TABLE MDL_ABT_B_PD_TDC_S01 ADD I_AV_R_VCT_EXP_TR_L12M NUMBER;</v>
      </c>
      <c r="W252" s="9" t="str">
        <f>","&amp;H252&amp;"(CASE WHEN TIPO_CNSM_CD='"&amp;P252&amp;"' AND "&amp;X252&amp;" THEN "&amp;G252&amp;" END) AS "&amp;I252</f>
        <v>,AVG(CASE WHEN TIPO_CNSM_CD='VCT' AND B.PERIODOMES BETWEEN TO_CHAR(ADD_MONTHS(A.REF_DATE,-12),'YYYYMM') AND TO_CHAR(ADD_MONTHS(A.REF_DATE,-1),'YYYYMM') THEN R_CNSM_CNSMT END) AS I_AV_R_VCT_EXP_TR_L12M</v>
      </c>
      <c r="X252" s="54" t="str">
        <f t="shared" si="43"/>
        <v>B.PERIODOMES BETWEEN TO_CHAR(ADD_MONTHS(A.REF_DATE,-12),'YYYYMM') AND TO_CHAR(ADD_MONTHS(A.REF_DATE,-1),'YYYYMM')</v>
      </c>
      <c r="Y252" s="54" t="str">
        <f>","&amp;I252&amp;"=B."&amp;I252</f>
        <v>,I_AV_R_VCT_EXP_TR_L12M=B.I_AV_R_VCT_EXP_TR_L12M</v>
      </c>
      <c r="Z252" s="40" t="str">
        <f>",B."&amp;I252</f>
        <v>,B.I_AV_R_VCT_EXP_TR_L12M</v>
      </c>
    </row>
    <row r="253" spans="1:26" x14ac:dyDescent="0.25">
      <c r="A253" s="8" t="s">
        <v>398</v>
      </c>
      <c r="B253" s="21">
        <f t="shared" si="45"/>
        <v>252</v>
      </c>
      <c r="C253" s="15">
        <f t="shared" si="46"/>
        <v>18</v>
      </c>
      <c r="D253" s="15">
        <f t="shared" si="44"/>
        <v>10</v>
      </c>
      <c r="E253" s="48" t="s">
        <v>401</v>
      </c>
      <c r="F253" s="48" t="s">
        <v>412</v>
      </c>
      <c r="G253" s="15" t="s">
        <v>81</v>
      </c>
      <c r="H253" s="15" t="s">
        <v>85</v>
      </c>
      <c r="I253" s="61" t="str">
        <f>M253&amp;"_"&amp;IF(N253&lt;&gt;"R",N253&amp;"_","")&amp;O253&amp;IF(R253&lt;&gt;"", "_", "")&amp;F253&amp;"_"&amp;R253</f>
        <v>I_AV_R_VCT_EXP_TR_L13_24</v>
      </c>
      <c r="J253" s="15" cm="1">
        <f t="array" ref="J253">SUMPRODUCT(--(I253=$I$2:$I$625))</f>
        <v>1</v>
      </c>
      <c r="K253" s="14">
        <v>25</v>
      </c>
      <c r="L253" s="15" t="s">
        <v>484</v>
      </c>
      <c r="M253" s="15" t="s">
        <v>10</v>
      </c>
      <c r="N253" s="14" t="s">
        <v>15</v>
      </c>
      <c r="O253" s="15" t="str">
        <f>"R_"&amp;P253&amp;"_EXP"</f>
        <v>R_VCT_EXP</v>
      </c>
      <c r="P253" s="14" t="str">
        <f>VLOOKUP(D253,Nomencalture!$D$4:$H$13,4,0)</f>
        <v>VCT</v>
      </c>
      <c r="Q253" s="14" t="str">
        <f>VLOOKUP(D253,Nomencalture!$D$4:$H$13,5,0)</f>
        <v>Vacations</v>
      </c>
      <c r="R253" s="16" t="str">
        <f t="shared" si="53"/>
        <v>L13_24</v>
      </c>
      <c r="S253" s="16" t="s">
        <v>54</v>
      </c>
      <c r="T253" s="20">
        <v>13</v>
      </c>
      <c r="U253" s="21">
        <v>24</v>
      </c>
      <c r="V253" s="53" t="str">
        <f t="shared" si="42"/>
        <v>ALTER TABLE MDL_ABT_B_PD_TDC_S01 ADD I_AV_R_VCT_EXP_TR_L13_24 NUMBER;</v>
      </c>
      <c r="W253" s="9" t="str">
        <f>","&amp;H253&amp;"(CASE WHEN TIPO_CNSM_CD='"&amp;P253&amp;"' AND "&amp;X253&amp;" THEN "&amp;G253&amp;" END) AS "&amp;I253</f>
        <v>,AVG(CASE WHEN TIPO_CNSM_CD='VCT' AND B.PERIODOMES BETWEEN TO_CHAR(ADD_MONTHS(A.REF_DATE,-24),'YYYYMM') AND TO_CHAR(ADD_MONTHS(A.REF_DATE,-13),'YYYYMM') THEN R_CNSM_CNSMT END) AS I_AV_R_VCT_EXP_TR_L13_24</v>
      </c>
      <c r="X253" s="54" t="str">
        <f t="shared" si="43"/>
        <v>B.PERIODOMES BETWEEN TO_CHAR(ADD_MONTHS(A.REF_DATE,-24),'YYYYMM') AND TO_CHAR(ADD_MONTHS(A.REF_DATE,-13),'YYYYMM')</v>
      </c>
      <c r="Y253" s="54" t="str">
        <f>","&amp;I253&amp;"=B."&amp;I253</f>
        <v>,I_AV_R_VCT_EXP_TR_L13_24=B.I_AV_R_VCT_EXP_TR_L13_24</v>
      </c>
      <c r="Z253" s="40" t="str">
        <f>",B."&amp;I253</f>
        <v>,B.I_AV_R_VCT_EXP_TR_L13_24</v>
      </c>
    </row>
    <row r="254" spans="1:26" x14ac:dyDescent="0.25">
      <c r="A254" s="8" t="s">
        <v>398</v>
      </c>
      <c r="B254" s="21">
        <f t="shared" si="45"/>
        <v>253</v>
      </c>
      <c r="C254" s="15">
        <f t="shared" si="46"/>
        <v>19</v>
      </c>
      <c r="D254" s="15">
        <f t="shared" si="44"/>
        <v>10</v>
      </c>
      <c r="E254" s="48" t="s">
        <v>401</v>
      </c>
      <c r="F254" s="48" t="s">
        <v>412</v>
      </c>
      <c r="G254" s="15" t="s">
        <v>83</v>
      </c>
      <c r="H254" s="15" t="s">
        <v>86</v>
      </c>
      <c r="I254" s="61" t="str">
        <f>M254&amp;"_"&amp;IF(N254&lt;&gt;"R",N254&amp;"_","")&amp;O254&amp;IF(R254&lt;&gt;"", "_", "")&amp;F254&amp;"_"&amp;R254</f>
        <v>I_SIN_R_VCT_EXP_TR_L03M</v>
      </c>
      <c r="J254" s="15" cm="1">
        <f t="array" ref="J254">SUMPRODUCT(--(I254=$I$2:$I$625))</f>
        <v>1</v>
      </c>
      <c r="K254" s="14">
        <v>24</v>
      </c>
      <c r="L254" s="15" t="s">
        <v>484</v>
      </c>
      <c r="M254" s="15" t="s">
        <v>10</v>
      </c>
      <c r="N254" s="14" t="s">
        <v>16</v>
      </c>
      <c r="O254" s="15" t="str">
        <f>"R_"&amp;P254&amp;"_EXP"</f>
        <v>R_VCT_EXP</v>
      </c>
      <c r="P254" s="14" t="str">
        <f>VLOOKUP(D254,Nomencalture!$D$4:$H$13,4,0)</f>
        <v>VCT</v>
      </c>
      <c r="Q254" s="14" t="str">
        <f>VLOOKUP(D254,Nomencalture!$D$4:$H$13,5,0)</f>
        <v>Vacations</v>
      </c>
      <c r="R254" s="16" t="str">
        <f t="shared" si="53"/>
        <v>L03M</v>
      </c>
      <c r="S254" s="16" t="s">
        <v>54</v>
      </c>
      <c r="T254" s="20">
        <v>1</v>
      </c>
      <c r="U254" s="21">
        <v>3</v>
      </c>
      <c r="V254" s="53" t="str">
        <f t="shared" si="42"/>
        <v>ALTER TABLE MDL_ABT_B_PD_TDC_S01 ADD I_SIN_R_VCT_EXP_TR_L03M NUMBER;</v>
      </c>
      <c r="W254" s="9" t="str">
        <f>","&amp;H254&amp;"(CASE WHEN TIPO_CNSM_CD='"&amp;P254&amp;"' AND "&amp;X254&amp;" THEN "&amp;G254&amp;" END) AS "&amp;I254</f>
        <v>,SUM(CASE WHEN TIPO_CNSM_CD='VCT' AND B.PERIODOMES BETWEEN TO_CHAR(ADD_MONTHS(A.REF_DATE,-3),'YYYYMM') AND TO_CHAR(ADD_MONTHS(A.REF_DATE,-1),'YYYYMM') THEN IN_R_CNSM_CNSMT END) AS I_SIN_R_VCT_EXP_TR_L03M</v>
      </c>
      <c r="X254" s="54" t="str">
        <f t="shared" si="43"/>
        <v>B.PERIODOMES BETWEEN TO_CHAR(ADD_MONTHS(A.REF_DATE,-3),'YYYYMM') AND TO_CHAR(ADD_MONTHS(A.REF_DATE,-1),'YYYYMM')</v>
      </c>
      <c r="Y254" s="54" t="str">
        <f>","&amp;I254&amp;"=B."&amp;I254</f>
        <v>,I_SIN_R_VCT_EXP_TR_L03M=B.I_SIN_R_VCT_EXP_TR_L03M</v>
      </c>
      <c r="Z254" s="40" t="str">
        <f>",B."&amp;I254</f>
        <v>,B.I_SIN_R_VCT_EXP_TR_L03M</v>
      </c>
    </row>
    <row r="255" spans="1:26" x14ac:dyDescent="0.25">
      <c r="A255" s="8" t="s">
        <v>398</v>
      </c>
      <c r="B255" s="21">
        <f t="shared" si="45"/>
        <v>254</v>
      </c>
      <c r="C255" s="15">
        <f t="shared" si="46"/>
        <v>20</v>
      </c>
      <c r="D255" s="15">
        <f t="shared" si="44"/>
        <v>10</v>
      </c>
      <c r="E255" s="48" t="s">
        <v>401</v>
      </c>
      <c r="F255" s="48" t="s">
        <v>412</v>
      </c>
      <c r="G255" s="15" t="s">
        <v>83</v>
      </c>
      <c r="H255" s="15" t="s">
        <v>86</v>
      </c>
      <c r="I255" s="61" t="str">
        <f>M255&amp;"_"&amp;IF(N255&lt;&gt;"R",N255&amp;"_","")&amp;O255&amp;IF(R255&lt;&gt;"", "_", "")&amp;F255&amp;"_"&amp;R255</f>
        <v>I_SIN_R_VCT_EXP_TR_L06M</v>
      </c>
      <c r="J255" s="15" cm="1">
        <f t="array" ref="J255">SUMPRODUCT(--(I255=$I$2:$I$625))</f>
        <v>1</v>
      </c>
      <c r="K255" s="14">
        <v>24</v>
      </c>
      <c r="L255" s="15" t="s">
        <v>484</v>
      </c>
      <c r="M255" s="15" t="s">
        <v>10</v>
      </c>
      <c r="N255" s="14" t="s">
        <v>16</v>
      </c>
      <c r="O255" s="15" t="str">
        <f>"R_"&amp;P255&amp;"_EXP"</f>
        <v>R_VCT_EXP</v>
      </c>
      <c r="P255" s="14" t="str">
        <f>VLOOKUP(D255,Nomencalture!$D$4:$H$13,4,0)</f>
        <v>VCT</v>
      </c>
      <c r="Q255" s="14" t="str">
        <f>VLOOKUP(D255,Nomencalture!$D$4:$H$13,5,0)</f>
        <v>Vacations</v>
      </c>
      <c r="R255" s="16" t="str">
        <f t="shared" si="53"/>
        <v>L06M</v>
      </c>
      <c r="S255" s="16" t="s">
        <v>54</v>
      </c>
      <c r="T255" s="20">
        <v>1</v>
      </c>
      <c r="U255" s="21">
        <v>6</v>
      </c>
      <c r="V255" s="53" t="str">
        <f t="shared" si="42"/>
        <v>ALTER TABLE MDL_ABT_B_PD_TDC_S01 ADD I_SIN_R_VCT_EXP_TR_L06M NUMBER;</v>
      </c>
      <c r="W255" s="9" t="str">
        <f>","&amp;H255&amp;"(CASE WHEN TIPO_CNSM_CD='"&amp;P255&amp;"' AND "&amp;X255&amp;" THEN "&amp;G255&amp;" END) AS "&amp;I255</f>
        <v>,SUM(CASE WHEN TIPO_CNSM_CD='VCT' AND B.PERIODOMES BETWEEN TO_CHAR(ADD_MONTHS(A.REF_DATE,-6),'YYYYMM') AND TO_CHAR(ADD_MONTHS(A.REF_DATE,-1),'YYYYMM') THEN IN_R_CNSM_CNSMT END) AS I_SIN_R_VCT_EXP_TR_L06M</v>
      </c>
      <c r="X255" s="54" t="str">
        <f t="shared" si="43"/>
        <v>B.PERIODOMES BETWEEN TO_CHAR(ADD_MONTHS(A.REF_DATE,-6),'YYYYMM') AND TO_CHAR(ADD_MONTHS(A.REF_DATE,-1),'YYYYMM')</v>
      </c>
      <c r="Y255" s="54" t="str">
        <f>","&amp;I255&amp;"=B."&amp;I255</f>
        <v>,I_SIN_R_VCT_EXP_TR_L06M=B.I_SIN_R_VCT_EXP_TR_L06M</v>
      </c>
      <c r="Z255" s="40" t="str">
        <f>",B."&amp;I255</f>
        <v>,B.I_SIN_R_VCT_EXP_TR_L06M</v>
      </c>
    </row>
    <row r="256" spans="1:26" x14ac:dyDescent="0.25">
      <c r="A256" s="8" t="s">
        <v>398</v>
      </c>
      <c r="B256" s="21">
        <f t="shared" si="45"/>
        <v>255</v>
      </c>
      <c r="C256" s="15">
        <f t="shared" si="46"/>
        <v>21</v>
      </c>
      <c r="D256" s="15">
        <f t="shared" si="44"/>
        <v>10</v>
      </c>
      <c r="E256" s="48" t="s">
        <v>401</v>
      </c>
      <c r="F256" s="48" t="s">
        <v>412</v>
      </c>
      <c r="G256" s="15" t="s">
        <v>83</v>
      </c>
      <c r="H256" s="15" t="s">
        <v>86</v>
      </c>
      <c r="I256" s="61" t="str">
        <f>M256&amp;"_"&amp;IF(N256&lt;&gt;"R",N256&amp;"_","")&amp;O256&amp;IF(R256&lt;&gt;"", "_", "")&amp;F256&amp;"_"&amp;R256</f>
        <v>I_SIN_R_VCT_EXP_TR_L12M</v>
      </c>
      <c r="J256" s="15" cm="1">
        <f t="array" ref="J256">SUMPRODUCT(--(I256=$I$2:$I$625))</f>
        <v>1</v>
      </c>
      <c r="K256" s="14">
        <v>24</v>
      </c>
      <c r="L256" s="15" t="s">
        <v>484</v>
      </c>
      <c r="M256" s="15" t="s">
        <v>10</v>
      </c>
      <c r="N256" s="14" t="s">
        <v>16</v>
      </c>
      <c r="O256" s="15" t="str">
        <f>"R_"&amp;P256&amp;"_EXP"</f>
        <v>R_VCT_EXP</v>
      </c>
      <c r="P256" s="14" t="str">
        <f>VLOOKUP(D256,Nomencalture!$D$4:$H$13,4,0)</f>
        <v>VCT</v>
      </c>
      <c r="Q256" s="14" t="str">
        <f>VLOOKUP(D256,Nomencalture!$D$4:$H$13,5,0)</f>
        <v>Vacations</v>
      </c>
      <c r="R256" s="16" t="str">
        <f t="shared" si="53"/>
        <v>L12M</v>
      </c>
      <c r="S256" s="16" t="s">
        <v>54</v>
      </c>
      <c r="T256" s="20">
        <v>1</v>
      </c>
      <c r="U256" s="21">
        <v>12</v>
      </c>
      <c r="V256" s="53" t="str">
        <f t="shared" si="42"/>
        <v>ALTER TABLE MDL_ABT_B_PD_TDC_S01 ADD I_SIN_R_VCT_EXP_TR_L12M NUMBER;</v>
      </c>
      <c r="W256" s="9" t="str">
        <f>","&amp;H256&amp;"(CASE WHEN TIPO_CNSM_CD='"&amp;P256&amp;"' AND "&amp;X256&amp;" THEN "&amp;G256&amp;" END) AS "&amp;I256</f>
        <v>,SUM(CASE WHEN TIPO_CNSM_CD='VCT' AND B.PERIODOMES BETWEEN TO_CHAR(ADD_MONTHS(A.REF_DATE,-12),'YYYYMM') AND TO_CHAR(ADD_MONTHS(A.REF_DATE,-1),'YYYYMM') THEN IN_R_CNSM_CNSMT END) AS I_SIN_R_VCT_EXP_TR_L12M</v>
      </c>
      <c r="X256" s="54" t="str">
        <f t="shared" si="43"/>
        <v>B.PERIODOMES BETWEEN TO_CHAR(ADD_MONTHS(A.REF_DATE,-12),'YYYYMM') AND TO_CHAR(ADD_MONTHS(A.REF_DATE,-1),'YYYYMM')</v>
      </c>
      <c r="Y256" s="54" t="str">
        <f>","&amp;I256&amp;"=B."&amp;I256</f>
        <v>,I_SIN_R_VCT_EXP_TR_L12M=B.I_SIN_R_VCT_EXP_TR_L12M</v>
      </c>
      <c r="Z256" s="40" t="str">
        <f>",B."&amp;I256</f>
        <v>,B.I_SIN_R_VCT_EXP_TR_L12M</v>
      </c>
    </row>
    <row r="257" spans="1:26" x14ac:dyDescent="0.25">
      <c r="A257" s="8" t="s">
        <v>398</v>
      </c>
      <c r="B257" s="21">
        <f t="shared" si="45"/>
        <v>256</v>
      </c>
      <c r="C257" s="15">
        <f t="shared" si="46"/>
        <v>22</v>
      </c>
      <c r="D257" s="15">
        <f t="shared" si="44"/>
        <v>10</v>
      </c>
      <c r="E257" s="48" t="s">
        <v>401</v>
      </c>
      <c r="F257" s="48" t="s">
        <v>412</v>
      </c>
      <c r="G257" s="15" t="s">
        <v>84</v>
      </c>
      <c r="H257" s="15" t="s">
        <v>86</v>
      </c>
      <c r="I257" s="61" t="str">
        <f>M257&amp;"_"&amp;IF(N257&lt;&gt;"R",N257&amp;"_","")&amp;O257&amp;IF(R257&lt;&gt;"", "_", "")&amp;F257&amp;"_"&amp;R257</f>
        <v>I_SIN_R_VCT_EXP_TR_L13_24</v>
      </c>
      <c r="J257" s="15" cm="1">
        <f t="array" ref="J257">SUMPRODUCT(--(I257=$I$2:$I$625))</f>
        <v>1</v>
      </c>
      <c r="K257" s="14">
        <v>26</v>
      </c>
      <c r="L257" s="15" t="s">
        <v>484</v>
      </c>
      <c r="M257" s="15" t="s">
        <v>10</v>
      </c>
      <c r="N257" s="14" t="s">
        <v>16</v>
      </c>
      <c r="O257" s="15" t="str">
        <f>"R_"&amp;P257&amp;"_EXP"</f>
        <v>R_VCT_EXP</v>
      </c>
      <c r="P257" s="14" t="str">
        <f>VLOOKUP(D257,Nomencalture!$D$4:$H$13,4,0)</f>
        <v>VCT</v>
      </c>
      <c r="Q257" s="14" t="str">
        <f>VLOOKUP(D257,Nomencalture!$D$4:$H$13,5,0)</f>
        <v>Vacations</v>
      </c>
      <c r="R257" s="16" t="str">
        <f t="shared" si="53"/>
        <v>L13_24</v>
      </c>
      <c r="S257" s="16" t="s">
        <v>54</v>
      </c>
      <c r="T257" s="20">
        <v>13</v>
      </c>
      <c r="U257" s="21">
        <v>24</v>
      </c>
      <c r="V257" s="53" t="str">
        <f t="shared" si="42"/>
        <v>ALTER TABLE MDL_ABT_B_PD_TDC_S01 ADD I_SIN_R_VCT_EXP_TR_L13_24 NUMBER;</v>
      </c>
      <c r="W257" s="9" t="str">
        <f>","&amp;H257&amp;"(CASE WHEN TIPO_CNSM_CD='"&amp;P257&amp;"' AND "&amp;X257&amp;" THEN "&amp;G257&amp;" END) AS "&amp;I257</f>
        <v>,SUM(CASE WHEN TIPO_CNSM_CD='VCT' AND B.PERIODOMES BETWEEN TO_CHAR(ADD_MONTHS(A.REF_DATE,-24),'YYYYMM') AND TO_CHAR(ADD_MONTHS(A.REF_DATE,-13),'YYYYMM') THEN DC_R_CNSM_CNSMT END) AS I_SIN_R_VCT_EXP_TR_L13_24</v>
      </c>
      <c r="X257" s="54" t="str">
        <f t="shared" si="43"/>
        <v>B.PERIODOMES BETWEEN TO_CHAR(ADD_MONTHS(A.REF_DATE,-24),'YYYYMM') AND TO_CHAR(ADD_MONTHS(A.REF_DATE,-13),'YYYYMM')</v>
      </c>
      <c r="Y257" s="54" t="str">
        <f>","&amp;I257&amp;"=B."&amp;I257</f>
        <v>,I_SIN_R_VCT_EXP_TR_L13_24=B.I_SIN_R_VCT_EXP_TR_L13_24</v>
      </c>
      <c r="Z257" s="40" t="str">
        <f>",B."&amp;I257</f>
        <v>,B.I_SIN_R_VCT_EXP_TR_L13_24</v>
      </c>
    </row>
    <row r="258" spans="1:26" x14ac:dyDescent="0.25">
      <c r="A258" s="8" t="s">
        <v>398</v>
      </c>
      <c r="B258" s="21">
        <f t="shared" si="45"/>
        <v>257</v>
      </c>
      <c r="C258" s="15">
        <f t="shared" si="46"/>
        <v>23</v>
      </c>
      <c r="D258" s="15">
        <f t="shared" si="44"/>
        <v>10</v>
      </c>
      <c r="E258" s="48" t="s">
        <v>401</v>
      </c>
      <c r="F258" s="48" t="s">
        <v>412</v>
      </c>
      <c r="G258" s="15" t="s">
        <v>84</v>
      </c>
      <c r="H258" s="15" t="s">
        <v>86</v>
      </c>
      <c r="I258" s="61" t="str">
        <f>M258&amp;"_"&amp;IF(N258&lt;&gt;"R",N258&amp;"_","")&amp;O258&amp;IF(R258&lt;&gt;"", "_", "")&amp;F258&amp;"_"&amp;R258</f>
        <v>I_SDC_R_VCT_EXP_TR_L03M</v>
      </c>
      <c r="J258" s="15" cm="1">
        <f t="array" ref="J258">SUMPRODUCT(--(I258=$I$2:$I$625))</f>
        <v>1</v>
      </c>
      <c r="K258" s="14">
        <v>24</v>
      </c>
      <c r="L258" s="15" t="s">
        <v>484</v>
      </c>
      <c r="M258" s="15" t="s">
        <v>10</v>
      </c>
      <c r="N258" s="14" t="s">
        <v>17</v>
      </c>
      <c r="O258" s="15" t="str">
        <f>"R_"&amp;P258&amp;"_EXP"</f>
        <v>R_VCT_EXP</v>
      </c>
      <c r="P258" s="14" t="str">
        <f>VLOOKUP(D258,Nomencalture!$D$4:$H$13,4,0)</f>
        <v>VCT</v>
      </c>
      <c r="Q258" s="14" t="str">
        <f>VLOOKUP(D258,Nomencalture!$D$4:$H$13,5,0)</f>
        <v>Vacations</v>
      </c>
      <c r="R258" s="16" t="str">
        <f t="shared" si="53"/>
        <v>L03M</v>
      </c>
      <c r="S258" s="16" t="s">
        <v>54</v>
      </c>
      <c r="T258" s="20">
        <v>1</v>
      </c>
      <c r="U258" s="21">
        <v>3</v>
      </c>
      <c r="V258" s="53" t="str">
        <f t="shared" ref="V258:V321" si="54">"ALTER TABLE MDL_ABT_B_PD_TDC_S01 ADD "&amp;I258&amp;" NUMBER;"</f>
        <v>ALTER TABLE MDL_ABT_B_PD_TDC_S01 ADD I_SDC_R_VCT_EXP_TR_L03M NUMBER;</v>
      </c>
      <c r="W258" s="9" t="str">
        <f>","&amp;H258&amp;"(CASE WHEN TIPO_CNSM_CD='"&amp;P258&amp;"' AND "&amp;X258&amp;" THEN "&amp;G258&amp;" END) AS "&amp;I258</f>
        <v>,SUM(CASE WHEN TIPO_CNSM_CD='VCT' AND B.PERIODOMES BETWEEN TO_CHAR(ADD_MONTHS(A.REF_DATE,-3),'YYYYMM') AND TO_CHAR(ADD_MONTHS(A.REF_DATE,-1),'YYYYMM') THEN DC_R_CNSM_CNSMT END) AS I_SDC_R_VCT_EXP_TR_L03M</v>
      </c>
      <c r="X258" s="54" t="str">
        <f t="shared" ref="X258:X321" si="55">IF(S258="P","B.PERIODOMES=TO_CHAR(ADD_MONTHS(A.REF_DATE,-"&amp;U258&amp;"),'YYYYMM')","B.PERIODOMES BETWEEN TO_CHAR(ADD_MONTHS(A.REF_DATE,-"&amp;U258&amp;"),'YYYYMM') AND TO_CHAR(ADD_MONTHS(A.REF_DATE,-"&amp;T258&amp;"),'YYYYMM')")</f>
        <v>B.PERIODOMES BETWEEN TO_CHAR(ADD_MONTHS(A.REF_DATE,-3),'YYYYMM') AND TO_CHAR(ADD_MONTHS(A.REF_DATE,-1),'YYYYMM')</v>
      </c>
      <c r="Y258" s="54" t="str">
        <f>","&amp;I258&amp;"=B."&amp;I258</f>
        <v>,I_SDC_R_VCT_EXP_TR_L03M=B.I_SDC_R_VCT_EXP_TR_L03M</v>
      </c>
      <c r="Z258" s="40" t="str">
        <f>",B."&amp;I258</f>
        <v>,B.I_SDC_R_VCT_EXP_TR_L03M</v>
      </c>
    </row>
    <row r="259" spans="1:26" x14ac:dyDescent="0.25">
      <c r="A259" s="8" t="s">
        <v>398</v>
      </c>
      <c r="B259" s="21">
        <f t="shared" si="45"/>
        <v>258</v>
      </c>
      <c r="C259" s="15">
        <f t="shared" si="46"/>
        <v>24</v>
      </c>
      <c r="D259" s="15">
        <f t="shared" ref="D259:D262" si="56">IF(MOD(B258,26)=0,D258+1,D258)</f>
        <v>10</v>
      </c>
      <c r="E259" s="48" t="s">
        <v>401</v>
      </c>
      <c r="F259" s="48" t="s">
        <v>412</v>
      </c>
      <c r="G259" s="15" t="s">
        <v>84</v>
      </c>
      <c r="H259" s="15" t="s">
        <v>86</v>
      </c>
      <c r="I259" s="61" t="str">
        <f>M259&amp;"_"&amp;IF(N259&lt;&gt;"R",N259&amp;"_","")&amp;O259&amp;IF(R259&lt;&gt;"", "_", "")&amp;F259&amp;"_"&amp;R259</f>
        <v>I_SDC_R_VCT_EXP_TR_L06M</v>
      </c>
      <c r="J259" s="15" cm="1">
        <f t="array" ref="J259">SUMPRODUCT(--(I259=$I$2:$I$625))</f>
        <v>1</v>
      </c>
      <c r="K259" s="14">
        <v>24</v>
      </c>
      <c r="L259" s="15" t="s">
        <v>484</v>
      </c>
      <c r="M259" s="15" t="s">
        <v>10</v>
      </c>
      <c r="N259" s="14" t="s">
        <v>17</v>
      </c>
      <c r="O259" s="15" t="str">
        <f>"R_"&amp;P259&amp;"_EXP"</f>
        <v>R_VCT_EXP</v>
      </c>
      <c r="P259" s="14" t="str">
        <f>VLOOKUP(D259,Nomencalture!$D$4:$H$13,4,0)</f>
        <v>VCT</v>
      </c>
      <c r="Q259" s="14" t="str">
        <f>VLOOKUP(D259,Nomencalture!$D$4:$H$13,5,0)</f>
        <v>Vacations</v>
      </c>
      <c r="R259" s="16" t="str">
        <f t="shared" si="53"/>
        <v>L06M</v>
      </c>
      <c r="S259" s="16" t="s">
        <v>54</v>
      </c>
      <c r="T259" s="20">
        <v>1</v>
      </c>
      <c r="U259" s="21">
        <v>6</v>
      </c>
      <c r="V259" s="53" t="str">
        <f t="shared" si="54"/>
        <v>ALTER TABLE MDL_ABT_B_PD_TDC_S01 ADD I_SDC_R_VCT_EXP_TR_L06M NUMBER;</v>
      </c>
      <c r="W259" s="9" t="str">
        <f>","&amp;H259&amp;"(CASE WHEN TIPO_CNSM_CD='"&amp;P259&amp;"' AND "&amp;X259&amp;" THEN "&amp;G259&amp;" END) AS "&amp;I259</f>
        <v>,SUM(CASE WHEN TIPO_CNSM_CD='VCT' AND B.PERIODOMES BETWEEN TO_CHAR(ADD_MONTHS(A.REF_DATE,-6),'YYYYMM') AND TO_CHAR(ADD_MONTHS(A.REF_DATE,-1),'YYYYMM') THEN DC_R_CNSM_CNSMT END) AS I_SDC_R_VCT_EXP_TR_L06M</v>
      </c>
      <c r="X259" s="54" t="str">
        <f t="shared" si="55"/>
        <v>B.PERIODOMES BETWEEN TO_CHAR(ADD_MONTHS(A.REF_DATE,-6),'YYYYMM') AND TO_CHAR(ADD_MONTHS(A.REF_DATE,-1),'YYYYMM')</v>
      </c>
      <c r="Y259" s="54" t="str">
        <f>","&amp;I259&amp;"=B."&amp;I259</f>
        <v>,I_SDC_R_VCT_EXP_TR_L06M=B.I_SDC_R_VCT_EXP_TR_L06M</v>
      </c>
      <c r="Z259" s="40" t="str">
        <f>",B."&amp;I259</f>
        <v>,B.I_SDC_R_VCT_EXP_TR_L06M</v>
      </c>
    </row>
    <row r="260" spans="1:26" x14ac:dyDescent="0.25">
      <c r="A260" s="8" t="s">
        <v>398</v>
      </c>
      <c r="B260" s="21">
        <f t="shared" ref="B260:B323" si="57">B259+1</f>
        <v>259</v>
      </c>
      <c r="C260" s="15">
        <f t="shared" ref="C260:C323" si="58">IF(MOD(C259+1,27)=0,1,C259+1)</f>
        <v>25</v>
      </c>
      <c r="D260" s="15">
        <f t="shared" si="56"/>
        <v>10</v>
      </c>
      <c r="E260" s="48" t="s">
        <v>401</v>
      </c>
      <c r="F260" s="48" t="s">
        <v>412</v>
      </c>
      <c r="G260" s="15" t="s">
        <v>84</v>
      </c>
      <c r="H260" s="15" t="s">
        <v>86</v>
      </c>
      <c r="I260" s="61" t="str">
        <f>M260&amp;"_"&amp;IF(N260&lt;&gt;"R",N260&amp;"_","")&amp;O260&amp;IF(R260&lt;&gt;"", "_", "")&amp;F260&amp;"_"&amp;R260</f>
        <v>I_SDC_R_VCT_EXP_TR_L12M</v>
      </c>
      <c r="J260" s="15" cm="1">
        <f t="array" ref="J260">SUMPRODUCT(--(I260=$I$2:$I$625))</f>
        <v>1</v>
      </c>
      <c r="K260" s="14">
        <v>24</v>
      </c>
      <c r="L260" s="15" t="s">
        <v>484</v>
      </c>
      <c r="M260" s="15" t="s">
        <v>10</v>
      </c>
      <c r="N260" s="14" t="s">
        <v>17</v>
      </c>
      <c r="O260" s="15" t="str">
        <f>"R_"&amp;P260&amp;"_EXP"</f>
        <v>R_VCT_EXP</v>
      </c>
      <c r="P260" s="14" t="str">
        <f>VLOOKUP(D260,Nomencalture!$D$4:$H$13,4,0)</f>
        <v>VCT</v>
      </c>
      <c r="Q260" s="14" t="str">
        <f>VLOOKUP(D260,Nomencalture!$D$4:$H$13,5,0)</f>
        <v>Vacations</v>
      </c>
      <c r="R260" s="16" t="str">
        <f t="shared" si="53"/>
        <v>L12M</v>
      </c>
      <c r="S260" s="16" t="s">
        <v>54</v>
      </c>
      <c r="T260" s="20">
        <v>1</v>
      </c>
      <c r="U260" s="21">
        <v>12</v>
      </c>
      <c r="V260" s="53" t="str">
        <f t="shared" si="54"/>
        <v>ALTER TABLE MDL_ABT_B_PD_TDC_S01 ADD I_SDC_R_VCT_EXP_TR_L12M NUMBER;</v>
      </c>
      <c r="W260" s="9" t="str">
        <f>","&amp;H260&amp;"(CASE WHEN TIPO_CNSM_CD='"&amp;P260&amp;"' AND "&amp;X260&amp;" THEN "&amp;G260&amp;" END) AS "&amp;I260</f>
        <v>,SUM(CASE WHEN TIPO_CNSM_CD='VCT' AND B.PERIODOMES BETWEEN TO_CHAR(ADD_MONTHS(A.REF_DATE,-12),'YYYYMM') AND TO_CHAR(ADD_MONTHS(A.REF_DATE,-1),'YYYYMM') THEN DC_R_CNSM_CNSMT END) AS I_SDC_R_VCT_EXP_TR_L12M</v>
      </c>
      <c r="X260" s="54" t="str">
        <f t="shared" si="55"/>
        <v>B.PERIODOMES BETWEEN TO_CHAR(ADD_MONTHS(A.REF_DATE,-12),'YYYYMM') AND TO_CHAR(ADD_MONTHS(A.REF_DATE,-1),'YYYYMM')</v>
      </c>
      <c r="Y260" s="54" t="str">
        <f>","&amp;I260&amp;"=B."&amp;I260</f>
        <v>,I_SDC_R_VCT_EXP_TR_L12M=B.I_SDC_R_VCT_EXP_TR_L12M</v>
      </c>
      <c r="Z260" s="40" t="str">
        <f>",B."&amp;I260</f>
        <v>,B.I_SDC_R_VCT_EXP_TR_L12M</v>
      </c>
    </row>
    <row r="261" spans="1:26" x14ac:dyDescent="0.25">
      <c r="A261" s="30" t="s">
        <v>398</v>
      </c>
      <c r="B261" s="24">
        <f t="shared" si="57"/>
        <v>260</v>
      </c>
      <c r="C261" s="18">
        <f t="shared" si="58"/>
        <v>26</v>
      </c>
      <c r="D261" s="18">
        <f t="shared" si="56"/>
        <v>10</v>
      </c>
      <c r="E261" s="49" t="s">
        <v>401</v>
      </c>
      <c r="F261" s="49" t="s">
        <v>412</v>
      </c>
      <c r="G261" s="18" t="s">
        <v>84</v>
      </c>
      <c r="H261" s="18" t="s">
        <v>86</v>
      </c>
      <c r="I261" s="62" t="str">
        <f>M261&amp;"_"&amp;IF(N261&lt;&gt;"R",N261&amp;"_","")&amp;O261&amp;IF(R261&lt;&gt;"", "_", "")&amp;F261&amp;"_"&amp;R261</f>
        <v>I_SDC_R_VCT_EXP_TR_L13_24</v>
      </c>
      <c r="J261" s="18" cm="1">
        <f t="array" ref="J261">SUMPRODUCT(--(I261=$I$2:$I$625))</f>
        <v>1</v>
      </c>
      <c r="K261" s="17">
        <v>26</v>
      </c>
      <c r="L261" s="18" t="s">
        <v>484</v>
      </c>
      <c r="M261" s="18" t="s">
        <v>10</v>
      </c>
      <c r="N261" s="17" t="s">
        <v>17</v>
      </c>
      <c r="O261" s="18" t="str">
        <f>"R_"&amp;P261&amp;"_EXP"</f>
        <v>R_VCT_EXP</v>
      </c>
      <c r="P261" s="17" t="str">
        <f>VLOOKUP(D261,Nomencalture!$D$4:$H$13,4,0)</f>
        <v>VCT</v>
      </c>
      <c r="Q261" s="17" t="str">
        <f>VLOOKUP(D261,Nomencalture!$D$4:$H$13,5,0)</f>
        <v>Vacations</v>
      </c>
      <c r="R261" s="19" t="str">
        <f t="shared" si="53"/>
        <v>L13_24</v>
      </c>
      <c r="S261" s="19" t="s">
        <v>54</v>
      </c>
      <c r="T261" s="23">
        <v>13</v>
      </c>
      <c r="U261" s="24">
        <v>24</v>
      </c>
      <c r="V261" s="53" t="str">
        <f t="shared" si="54"/>
        <v>ALTER TABLE MDL_ABT_B_PD_TDC_S01 ADD I_SDC_R_VCT_EXP_TR_L13_24 NUMBER;</v>
      </c>
      <c r="W261" s="9" t="str">
        <f>","&amp;H261&amp;"(CASE WHEN TIPO_CNSM_CD='"&amp;P261&amp;"' AND "&amp;X261&amp;" THEN "&amp;G261&amp;" END) AS "&amp;I261</f>
        <v>,SUM(CASE WHEN TIPO_CNSM_CD='VCT' AND B.PERIODOMES BETWEEN TO_CHAR(ADD_MONTHS(A.REF_DATE,-24),'YYYYMM') AND TO_CHAR(ADD_MONTHS(A.REF_DATE,-13),'YYYYMM') THEN DC_R_CNSM_CNSMT END) AS I_SDC_R_VCT_EXP_TR_L13_24</v>
      </c>
      <c r="X261" s="57" t="str">
        <f t="shared" si="55"/>
        <v>B.PERIODOMES BETWEEN TO_CHAR(ADD_MONTHS(A.REF_DATE,-24),'YYYYMM') AND TO_CHAR(ADD_MONTHS(A.REF_DATE,-13),'YYYYMM')</v>
      </c>
      <c r="Y261" s="54" t="str">
        <f>","&amp;I261&amp;"=B."&amp;I261</f>
        <v>,I_SDC_R_VCT_EXP_TR_L13_24=B.I_SDC_R_VCT_EXP_TR_L13_24</v>
      </c>
      <c r="Z261" s="40" t="str">
        <f>",B."&amp;I261</f>
        <v>,B.I_SDC_R_VCT_EXP_TR_L13_24</v>
      </c>
    </row>
    <row r="262" spans="1:26" x14ac:dyDescent="0.25">
      <c r="A262" s="8" t="s">
        <v>413</v>
      </c>
      <c r="B262" s="21">
        <f t="shared" si="57"/>
        <v>261</v>
      </c>
      <c r="C262" s="15">
        <f t="shared" si="58"/>
        <v>1</v>
      </c>
      <c r="D262" s="15">
        <f t="shared" si="56"/>
        <v>11</v>
      </c>
      <c r="E262" s="48" t="s">
        <v>402</v>
      </c>
      <c r="F262" s="48" t="s">
        <v>196</v>
      </c>
      <c r="G262" s="15" t="s">
        <v>108</v>
      </c>
      <c r="H262" s="15" t="s">
        <v>85</v>
      </c>
      <c r="I262" s="61" t="str">
        <f>M262&amp;"_"&amp;IF(N262&lt;&gt;"R",N262&amp;"_","")&amp;O262&amp;IF(R262&lt;&gt;"", "_", "")&amp;R262</f>
        <v>I_R_BAL_CL_ST_00MB</v>
      </c>
      <c r="J262" s="15" cm="1">
        <f t="array" ref="J262">SUMPRODUCT(--(I262=$I$2:$I$625))</f>
        <v>1</v>
      </c>
      <c r="K262" s="14">
        <v>20</v>
      </c>
      <c r="L262" s="15" t="s">
        <v>444</v>
      </c>
      <c r="M262" s="15" t="s">
        <v>10</v>
      </c>
      <c r="N262" s="14" t="s">
        <v>11</v>
      </c>
      <c r="O262" s="15" t="str">
        <f>"R_"&amp;P262&amp;"_"&amp;F262</f>
        <v>R_BAL_CL_ST</v>
      </c>
      <c r="P262" s="14" t="s">
        <v>486</v>
      </c>
      <c r="Q262" s="14" t="str">
        <f>VLOOKUP(L262,Nomencalture!$G$20:$H$33,2,0)</f>
        <v>Credit Card Outstanding Balance / Credit Limit</v>
      </c>
      <c r="R262" s="16" t="str">
        <f t="shared" ref="R262:R268" si="59">IF(AND(S262="P",N262="R"),TEXT(T262,"00")&amp;"MB",IF(T262&gt;1,"L"&amp;TEXT(T262,"00")&amp;"_"&amp;TEXT(U262,"00"),"L"&amp;TEXT(U262,"00")&amp;"M"))</f>
        <v>00MB</v>
      </c>
      <c r="S262" s="16" t="s">
        <v>90</v>
      </c>
      <c r="T262" s="21">
        <v>0</v>
      </c>
      <c r="U262" s="21">
        <v>0</v>
      </c>
      <c r="V262" s="53" t="str">
        <f t="shared" si="54"/>
        <v>ALTER TABLE MDL_ABT_B_PD_TDC_S01 ADD I_R_BAL_CL_ST_00MB NUMBER;</v>
      </c>
      <c r="W262" s="9" t="str">
        <f>","&amp;H262&amp;"(CASE WHEN TIPO_CNSM_CD='"&amp;P262&amp;"' AND "&amp;X262&amp;" THEN "&amp;G262&amp;" END) AS "&amp;I262</f>
        <v>,AVG(CASE WHEN TIPO_CNSM_CD='BAL_CL' AND B.PERIODOMES=TO_CHAR(ADD_MONTHS(A.REF_DATE,-0),'YYYYMM') THEN R_SDO_LM END) AS I_R_BAL_CL_ST_00MB</v>
      </c>
      <c r="X262" s="54" t="str">
        <f t="shared" si="55"/>
        <v>B.PERIODOMES=TO_CHAR(ADD_MONTHS(A.REF_DATE,-0),'YYYYMM')</v>
      </c>
      <c r="Y262" s="54" t="str">
        <f>","&amp;I262&amp;"=B."&amp;I262</f>
        <v>,I_R_BAL_CL_ST_00MB=B.I_R_BAL_CL_ST_00MB</v>
      </c>
      <c r="Z262" s="40" t="str">
        <f>",B."&amp;I262</f>
        <v>,B.I_R_BAL_CL_ST_00MB</v>
      </c>
    </row>
    <row r="263" spans="1:26" x14ac:dyDescent="0.25">
      <c r="A263" s="8" t="s">
        <v>413</v>
      </c>
      <c r="B263" s="21">
        <f t="shared" si="57"/>
        <v>262</v>
      </c>
      <c r="C263" s="15">
        <f t="shared" si="58"/>
        <v>2</v>
      </c>
      <c r="D263" s="15">
        <f t="shared" ref="D263:D288" si="60">IF(MOD(B262,26)=0,D262+1,D262)</f>
        <v>11</v>
      </c>
      <c r="E263" s="48" t="s">
        <v>402</v>
      </c>
      <c r="F263" s="48" t="s">
        <v>196</v>
      </c>
      <c r="G263" s="15" t="s">
        <v>108</v>
      </c>
      <c r="H263" s="15" t="s">
        <v>85</v>
      </c>
      <c r="I263" s="61" t="str">
        <f t="shared" ref="I263:I287" si="61">M263&amp;"_"&amp;IF(N263&lt;&gt;"R",N263&amp;"_","")&amp;O263&amp;IF(R263&lt;&gt;"", "_", "")&amp;R263</f>
        <v>I_R_BAL_CL_ST_01MB</v>
      </c>
      <c r="J263" s="15" cm="1">
        <f t="array" ref="J263">SUMPRODUCT(--(I263=$I$2:$I$625))</f>
        <v>1</v>
      </c>
      <c r="K263" s="14">
        <v>20</v>
      </c>
      <c r="L263" s="15" t="s">
        <v>444</v>
      </c>
      <c r="M263" s="15" t="s">
        <v>10</v>
      </c>
      <c r="N263" s="14" t="s">
        <v>11</v>
      </c>
      <c r="O263" s="15" t="str">
        <f>"R_"&amp;P263&amp;"_"&amp;F263</f>
        <v>R_BAL_CL_ST</v>
      </c>
      <c r="P263" s="14" t="s">
        <v>486</v>
      </c>
      <c r="Q263" s="14" t="str">
        <f>VLOOKUP(L263,Nomencalture!$G$20:$H$33,2,0)</f>
        <v>Credit Card Outstanding Balance / Credit Limit</v>
      </c>
      <c r="R263" s="16" t="str">
        <f t="shared" si="59"/>
        <v>01MB</v>
      </c>
      <c r="S263" s="16" t="s">
        <v>90</v>
      </c>
      <c r="T263" s="21">
        <v>1</v>
      </c>
      <c r="U263" s="21">
        <v>1</v>
      </c>
      <c r="V263" s="53" t="str">
        <f t="shared" si="54"/>
        <v>ALTER TABLE MDL_ABT_B_PD_TDC_S01 ADD I_R_BAL_CL_ST_01MB NUMBER;</v>
      </c>
      <c r="W263" s="9" t="str">
        <f>","&amp;H263&amp;"(CASE WHEN TIPO_CNSM_CD='"&amp;P263&amp;"' AND "&amp;X263&amp;" THEN "&amp;G263&amp;" END) AS "&amp;I263</f>
        <v>,AVG(CASE WHEN TIPO_CNSM_CD='BAL_CL' AND B.PERIODOMES=TO_CHAR(ADD_MONTHS(A.REF_DATE,-1),'YYYYMM') THEN R_SDO_LM END) AS I_R_BAL_CL_ST_01MB</v>
      </c>
      <c r="X263" s="54" t="str">
        <f t="shared" si="55"/>
        <v>B.PERIODOMES=TO_CHAR(ADD_MONTHS(A.REF_DATE,-1),'YYYYMM')</v>
      </c>
      <c r="Y263" s="54" t="str">
        <f>","&amp;I263&amp;"=B."&amp;I263</f>
        <v>,I_R_BAL_CL_ST_01MB=B.I_R_BAL_CL_ST_01MB</v>
      </c>
      <c r="Z263" s="40" t="str">
        <f>",B."&amp;I263</f>
        <v>,B.I_R_BAL_CL_ST_01MB</v>
      </c>
    </row>
    <row r="264" spans="1:26" x14ac:dyDescent="0.25">
      <c r="A264" s="8" t="s">
        <v>413</v>
      </c>
      <c r="B264" s="21">
        <f t="shared" si="57"/>
        <v>263</v>
      </c>
      <c r="C264" s="15">
        <f t="shared" si="58"/>
        <v>3</v>
      </c>
      <c r="D264" s="15">
        <f t="shared" si="60"/>
        <v>11</v>
      </c>
      <c r="E264" s="48" t="s">
        <v>402</v>
      </c>
      <c r="F264" s="48" t="s">
        <v>196</v>
      </c>
      <c r="G264" s="15" t="s">
        <v>108</v>
      </c>
      <c r="H264" s="15" t="s">
        <v>85</v>
      </c>
      <c r="I264" s="61" t="str">
        <f t="shared" si="61"/>
        <v>I_R_BAL_CL_ST_02MB</v>
      </c>
      <c r="J264" s="15" cm="1">
        <f t="array" ref="J264">SUMPRODUCT(--(I264=$I$2:$I$625))</f>
        <v>1</v>
      </c>
      <c r="K264" s="14">
        <v>20</v>
      </c>
      <c r="L264" s="15" t="s">
        <v>444</v>
      </c>
      <c r="M264" s="15" t="s">
        <v>10</v>
      </c>
      <c r="N264" s="14" t="s">
        <v>11</v>
      </c>
      <c r="O264" s="15" t="str">
        <f>"R_"&amp;P264&amp;"_"&amp;F264</f>
        <v>R_BAL_CL_ST</v>
      </c>
      <c r="P264" s="14" t="s">
        <v>486</v>
      </c>
      <c r="Q264" s="14" t="str">
        <f>VLOOKUP(L264,Nomencalture!$G$20:$H$33,2,0)</f>
        <v>Credit Card Outstanding Balance / Credit Limit</v>
      </c>
      <c r="R264" s="16" t="str">
        <f t="shared" si="59"/>
        <v>02MB</v>
      </c>
      <c r="S264" s="16" t="s">
        <v>90</v>
      </c>
      <c r="T264" s="21">
        <v>2</v>
      </c>
      <c r="U264" s="21">
        <v>2</v>
      </c>
      <c r="V264" s="53" t="str">
        <f t="shared" si="54"/>
        <v>ALTER TABLE MDL_ABT_B_PD_TDC_S01 ADD I_R_BAL_CL_ST_02MB NUMBER;</v>
      </c>
      <c r="W264" s="9" t="str">
        <f>","&amp;H264&amp;"(CASE WHEN TIPO_CNSM_CD='"&amp;P264&amp;"' AND "&amp;X264&amp;" THEN "&amp;G264&amp;" END) AS "&amp;I264</f>
        <v>,AVG(CASE WHEN TIPO_CNSM_CD='BAL_CL' AND B.PERIODOMES=TO_CHAR(ADD_MONTHS(A.REF_DATE,-2),'YYYYMM') THEN R_SDO_LM END) AS I_R_BAL_CL_ST_02MB</v>
      </c>
      <c r="X264" s="54" t="str">
        <f t="shared" si="55"/>
        <v>B.PERIODOMES=TO_CHAR(ADD_MONTHS(A.REF_DATE,-2),'YYYYMM')</v>
      </c>
      <c r="Y264" s="54" t="str">
        <f>","&amp;I264&amp;"=B."&amp;I264</f>
        <v>,I_R_BAL_CL_ST_02MB=B.I_R_BAL_CL_ST_02MB</v>
      </c>
      <c r="Z264" s="40" t="str">
        <f>",B."&amp;I264</f>
        <v>,B.I_R_BAL_CL_ST_02MB</v>
      </c>
    </row>
    <row r="265" spans="1:26" x14ac:dyDescent="0.25">
      <c r="A265" s="8" t="s">
        <v>413</v>
      </c>
      <c r="B265" s="21">
        <f t="shared" si="57"/>
        <v>264</v>
      </c>
      <c r="C265" s="15">
        <f t="shared" si="58"/>
        <v>4</v>
      </c>
      <c r="D265" s="15">
        <f t="shared" si="60"/>
        <v>11</v>
      </c>
      <c r="E265" s="48" t="s">
        <v>402</v>
      </c>
      <c r="F265" s="48" t="s">
        <v>196</v>
      </c>
      <c r="G265" s="15" t="s">
        <v>108</v>
      </c>
      <c r="H265" s="15" t="s">
        <v>85</v>
      </c>
      <c r="I265" s="61" t="str">
        <f t="shared" si="61"/>
        <v>I_R_BAL_CL_ST_03MB</v>
      </c>
      <c r="J265" s="15" cm="1">
        <f t="array" ref="J265">SUMPRODUCT(--(I265=$I$2:$I$625))</f>
        <v>1</v>
      </c>
      <c r="K265" s="14">
        <v>20</v>
      </c>
      <c r="L265" s="15" t="s">
        <v>444</v>
      </c>
      <c r="M265" s="15" t="s">
        <v>10</v>
      </c>
      <c r="N265" s="14" t="s">
        <v>11</v>
      </c>
      <c r="O265" s="15" t="str">
        <f>"R_"&amp;P265&amp;"_"&amp;F265</f>
        <v>R_BAL_CL_ST</v>
      </c>
      <c r="P265" s="14" t="s">
        <v>486</v>
      </c>
      <c r="Q265" s="14" t="str">
        <f>VLOOKUP(L265,Nomencalture!$G$20:$H$33,2,0)</f>
        <v>Credit Card Outstanding Balance / Credit Limit</v>
      </c>
      <c r="R265" s="16" t="str">
        <f t="shared" si="59"/>
        <v>03MB</v>
      </c>
      <c r="S265" s="16" t="s">
        <v>90</v>
      </c>
      <c r="T265" s="21">
        <v>3</v>
      </c>
      <c r="U265" s="21">
        <v>3</v>
      </c>
      <c r="V265" s="53" t="str">
        <f t="shared" si="54"/>
        <v>ALTER TABLE MDL_ABT_B_PD_TDC_S01 ADD I_R_BAL_CL_ST_03MB NUMBER;</v>
      </c>
      <c r="W265" s="9" t="str">
        <f>","&amp;H265&amp;"(CASE WHEN TIPO_CNSM_CD='"&amp;P265&amp;"' AND "&amp;X265&amp;" THEN "&amp;G265&amp;" END) AS "&amp;I265</f>
        <v>,AVG(CASE WHEN TIPO_CNSM_CD='BAL_CL' AND B.PERIODOMES=TO_CHAR(ADD_MONTHS(A.REF_DATE,-3),'YYYYMM') THEN R_SDO_LM END) AS I_R_BAL_CL_ST_03MB</v>
      </c>
      <c r="X265" s="54" t="str">
        <f t="shared" si="55"/>
        <v>B.PERIODOMES=TO_CHAR(ADD_MONTHS(A.REF_DATE,-3),'YYYYMM')</v>
      </c>
      <c r="Y265" s="54" t="str">
        <f>","&amp;I265&amp;"=B."&amp;I265</f>
        <v>,I_R_BAL_CL_ST_03MB=B.I_R_BAL_CL_ST_03MB</v>
      </c>
      <c r="Z265" s="40" t="str">
        <f>",B."&amp;I265</f>
        <v>,B.I_R_BAL_CL_ST_03MB</v>
      </c>
    </row>
    <row r="266" spans="1:26" x14ac:dyDescent="0.25">
      <c r="A266" s="8" t="s">
        <v>413</v>
      </c>
      <c r="B266" s="21">
        <f t="shared" si="57"/>
        <v>265</v>
      </c>
      <c r="C266" s="15">
        <f t="shared" si="58"/>
        <v>5</v>
      </c>
      <c r="D266" s="15">
        <f t="shared" si="60"/>
        <v>11</v>
      </c>
      <c r="E266" s="48" t="s">
        <v>402</v>
      </c>
      <c r="F266" s="48" t="s">
        <v>196</v>
      </c>
      <c r="G266" s="15" t="s">
        <v>108</v>
      </c>
      <c r="H266" s="15" t="s">
        <v>85</v>
      </c>
      <c r="I266" s="61" t="str">
        <f t="shared" si="61"/>
        <v>I_R_BAL_CL_ST_06MB</v>
      </c>
      <c r="J266" s="15" cm="1">
        <f t="array" ref="J266">SUMPRODUCT(--(I266=$I$2:$I$625))</f>
        <v>1</v>
      </c>
      <c r="K266" s="14">
        <v>20</v>
      </c>
      <c r="L266" s="15" t="s">
        <v>444</v>
      </c>
      <c r="M266" s="15" t="s">
        <v>10</v>
      </c>
      <c r="N266" s="14" t="s">
        <v>11</v>
      </c>
      <c r="O266" s="15" t="str">
        <f>"R_"&amp;P266&amp;"_"&amp;F266</f>
        <v>R_BAL_CL_ST</v>
      </c>
      <c r="P266" s="14" t="s">
        <v>486</v>
      </c>
      <c r="Q266" s="14" t="str">
        <f>VLOOKUP(L266,Nomencalture!$G$20:$H$33,2,0)</f>
        <v>Credit Card Outstanding Balance / Credit Limit</v>
      </c>
      <c r="R266" s="16" t="str">
        <f t="shared" si="59"/>
        <v>06MB</v>
      </c>
      <c r="S266" s="16" t="s">
        <v>90</v>
      </c>
      <c r="T266" s="21">
        <v>6</v>
      </c>
      <c r="U266" s="21">
        <v>6</v>
      </c>
      <c r="V266" s="53" t="str">
        <f t="shared" si="54"/>
        <v>ALTER TABLE MDL_ABT_B_PD_TDC_S01 ADD I_R_BAL_CL_ST_06MB NUMBER;</v>
      </c>
      <c r="W266" s="9" t="str">
        <f>","&amp;H266&amp;"(CASE WHEN TIPO_CNSM_CD='"&amp;P266&amp;"' AND "&amp;X266&amp;" THEN "&amp;G266&amp;" END) AS "&amp;I266</f>
        <v>,AVG(CASE WHEN TIPO_CNSM_CD='BAL_CL' AND B.PERIODOMES=TO_CHAR(ADD_MONTHS(A.REF_DATE,-6),'YYYYMM') THEN R_SDO_LM END) AS I_R_BAL_CL_ST_06MB</v>
      </c>
      <c r="X266" s="54" t="str">
        <f t="shared" si="55"/>
        <v>B.PERIODOMES=TO_CHAR(ADD_MONTHS(A.REF_DATE,-6),'YYYYMM')</v>
      </c>
      <c r="Y266" s="54" t="str">
        <f>","&amp;I266&amp;"=B."&amp;I266</f>
        <v>,I_R_BAL_CL_ST_06MB=B.I_R_BAL_CL_ST_06MB</v>
      </c>
      <c r="Z266" s="40" t="str">
        <f>",B."&amp;I266</f>
        <v>,B.I_R_BAL_CL_ST_06MB</v>
      </c>
    </row>
    <row r="267" spans="1:26" x14ac:dyDescent="0.25">
      <c r="A267" s="8" t="s">
        <v>413</v>
      </c>
      <c r="B267" s="21">
        <f t="shared" si="57"/>
        <v>266</v>
      </c>
      <c r="C267" s="15">
        <f t="shared" si="58"/>
        <v>6</v>
      </c>
      <c r="D267" s="15">
        <f t="shared" si="60"/>
        <v>11</v>
      </c>
      <c r="E267" s="48" t="s">
        <v>402</v>
      </c>
      <c r="F267" s="48" t="s">
        <v>196</v>
      </c>
      <c r="G267" s="15" t="s">
        <v>108</v>
      </c>
      <c r="H267" s="15" t="s">
        <v>85</v>
      </c>
      <c r="I267" s="61" t="str">
        <f t="shared" si="61"/>
        <v>I_R_BAL_CL_ST_09MB</v>
      </c>
      <c r="J267" s="15" cm="1">
        <f t="array" ref="J267">SUMPRODUCT(--(I267=$I$2:$I$625))</f>
        <v>1</v>
      </c>
      <c r="K267" s="14">
        <v>20</v>
      </c>
      <c r="L267" s="15" t="s">
        <v>444</v>
      </c>
      <c r="M267" s="15" t="s">
        <v>10</v>
      </c>
      <c r="N267" s="14" t="s">
        <v>11</v>
      </c>
      <c r="O267" s="15" t="str">
        <f>"R_"&amp;P267&amp;"_"&amp;F267</f>
        <v>R_BAL_CL_ST</v>
      </c>
      <c r="P267" s="14" t="s">
        <v>486</v>
      </c>
      <c r="Q267" s="14" t="str">
        <f>VLOOKUP(L267,Nomencalture!$G$20:$H$33,2,0)</f>
        <v>Credit Card Outstanding Balance / Credit Limit</v>
      </c>
      <c r="R267" s="16" t="str">
        <f t="shared" si="59"/>
        <v>09MB</v>
      </c>
      <c r="S267" s="16" t="s">
        <v>90</v>
      </c>
      <c r="T267" s="21">
        <v>9</v>
      </c>
      <c r="U267" s="21">
        <v>9</v>
      </c>
      <c r="V267" s="53" t="str">
        <f t="shared" si="54"/>
        <v>ALTER TABLE MDL_ABT_B_PD_TDC_S01 ADD I_R_BAL_CL_ST_09MB NUMBER;</v>
      </c>
      <c r="W267" s="9" t="str">
        <f>","&amp;H267&amp;"(CASE WHEN TIPO_CNSM_CD='"&amp;P267&amp;"' AND "&amp;X267&amp;" THEN "&amp;G267&amp;" END) AS "&amp;I267</f>
        <v>,AVG(CASE WHEN TIPO_CNSM_CD='BAL_CL' AND B.PERIODOMES=TO_CHAR(ADD_MONTHS(A.REF_DATE,-9),'YYYYMM') THEN R_SDO_LM END) AS I_R_BAL_CL_ST_09MB</v>
      </c>
      <c r="X267" s="54" t="str">
        <f t="shared" si="55"/>
        <v>B.PERIODOMES=TO_CHAR(ADD_MONTHS(A.REF_DATE,-9),'YYYYMM')</v>
      </c>
      <c r="Y267" s="54" t="str">
        <f>","&amp;I267&amp;"=B."&amp;I267</f>
        <v>,I_R_BAL_CL_ST_09MB=B.I_R_BAL_CL_ST_09MB</v>
      </c>
      <c r="Z267" s="40" t="str">
        <f>",B."&amp;I267</f>
        <v>,B.I_R_BAL_CL_ST_09MB</v>
      </c>
    </row>
    <row r="268" spans="1:26" x14ac:dyDescent="0.25">
      <c r="A268" s="8" t="s">
        <v>413</v>
      </c>
      <c r="B268" s="21">
        <f t="shared" si="57"/>
        <v>267</v>
      </c>
      <c r="C268" s="15">
        <f t="shared" si="58"/>
        <v>7</v>
      </c>
      <c r="D268" s="15">
        <f t="shared" si="60"/>
        <v>11</v>
      </c>
      <c r="E268" s="48" t="s">
        <v>402</v>
      </c>
      <c r="F268" s="48" t="s">
        <v>196</v>
      </c>
      <c r="G268" s="15" t="s">
        <v>108</v>
      </c>
      <c r="H268" s="15" t="s">
        <v>85</v>
      </c>
      <c r="I268" s="61" t="str">
        <f t="shared" si="61"/>
        <v>I_R_BAL_CL_ST_12MB</v>
      </c>
      <c r="J268" s="15" cm="1">
        <f t="array" ref="J268">SUMPRODUCT(--(I268=$I$2:$I$625))</f>
        <v>1</v>
      </c>
      <c r="K268" s="14">
        <v>20</v>
      </c>
      <c r="L268" s="15" t="s">
        <v>444</v>
      </c>
      <c r="M268" s="15" t="s">
        <v>10</v>
      </c>
      <c r="N268" s="14" t="s">
        <v>11</v>
      </c>
      <c r="O268" s="15" t="str">
        <f>"R_"&amp;P268&amp;"_"&amp;F268</f>
        <v>R_BAL_CL_ST</v>
      </c>
      <c r="P268" s="14" t="s">
        <v>486</v>
      </c>
      <c r="Q268" s="14" t="str">
        <f>VLOOKUP(L268,Nomencalture!$G$20:$H$33,2,0)</f>
        <v>Credit Card Outstanding Balance / Credit Limit</v>
      </c>
      <c r="R268" s="16" t="str">
        <f t="shared" si="59"/>
        <v>12MB</v>
      </c>
      <c r="S268" s="16" t="s">
        <v>90</v>
      </c>
      <c r="T268" s="21">
        <v>12</v>
      </c>
      <c r="U268" s="21">
        <v>12</v>
      </c>
      <c r="V268" s="53" t="str">
        <f t="shared" si="54"/>
        <v>ALTER TABLE MDL_ABT_B_PD_TDC_S01 ADD I_R_BAL_CL_ST_12MB NUMBER;</v>
      </c>
      <c r="W268" s="9" t="str">
        <f>","&amp;H268&amp;"(CASE WHEN TIPO_CNSM_CD='"&amp;P268&amp;"' AND "&amp;X268&amp;" THEN "&amp;G268&amp;" END) AS "&amp;I268</f>
        <v>,AVG(CASE WHEN TIPO_CNSM_CD='BAL_CL' AND B.PERIODOMES=TO_CHAR(ADD_MONTHS(A.REF_DATE,-12),'YYYYMM') THEN R_SDO_LM END) AS I_R_BAL_CL_ST_12MB</v>
      </c>
      <c r="X268" s="54" t="str">
        <f t="shared" si="55"/>
        <v>B.PERIODOMES=TO_CHAR(ADD_MONTHS(A.REF_DATE,-12),'YYYYMM')</v>
      </c>
      <c r="Y268" s="54" t="str">
        <f>","&amp;I268&amp;"=B."&amp;I268</f>
        <v>,I_R_BAL_CL_ST_12MB=B.I_R_BAL_CL_ST_12MB</v>
      </c>
      <c r="Z268" s="40" t="str">
        <f>",B."&amp;I268</f>
        <v>,B.I_R_BAL_CL_ST_12MB</v>
      </c>
    </row>
    <row r="269" spans="1:26" x14ac:dyDescent="0.25">
      <c r="A269" s="8" t="s">
        <v>413</v>
      </c>
      <c r="B269" s="21">
        <f t="shared" si="57"/>
        <v>268</v>
      </c>
      <c r="C269" s="15">
        <f t="shared" si="58"/>
        <v>8</v>
      </c>
      <c r="D269" s="15">
        <f t="shared" si="60"/>
        <v>11</v>
      </c>
      <c r="E269" s="48" t="s">
        <v>402</v>
      </c>
      <c r="F269" s="48" t="s">
        <v>196</v>
      </c>
      <c r="G269" s="15" t="s">
        <v>109</v>
      </c>
      <c r="H269" s="15" t="s">
        <v>85</v>
      </c>
      <c r="I269" s="61" t="str">
        <f t="shared" si="61"/>
        <v>I_MV_R_BAL_CL_ST_L00M</v>
      </c>
      <c r="J269" s="15" cm="1">
        <f t="array" ref="J269">SUMPRODUCT(--(I269=$I$2:$I$625))</f>
        <v>1</v>
      </c>
      <c r="K269" s="14">
        <v>20</v>
      </c>
      <c r="L269" s="15" t="s">
        <v>444</v>
      </c>
      <c r="M269" s="15" t="s">
        <v>10</v>
      </c>
      <c r="N269" s="14" t="s">
        <v>520</v>
      </c>
      <c r="O269" s="15" t="str">
        <f>"R_"&amp;P269&amp;"_"&amp;F269</f>
        <v>R_BAL_CL_ST</v>
      </c>
      <c r="P269" s="14" t="s">
        <v>486</v>
      </c>
      <c r="Q269" s="14" t="str">
        <f>VLOOKUP(L269,Nomencalture!$G$20:$H$33,2,0)</f>
        <v>Credit Card Outstanding Balance / Credit Limit</v>
      </c>
      <c r="R269" s="16" t="str">
        <f>IF(AND(S269="P",N269="R"),TEXT(T269,"00")&amp;"MB",IF(OR(T269&gt;1,N269="VM"),"L"&amp;TEXT(T269,"00")&amp;"_"&amp;TEXT(U269,"00"),"L"&amp;TEXT(U269,"00")&amp;"M"))</f>
        <v>L00M</v>
      </c>
      <c r="S269" s="16" t="s">
        <v>90</v>
      </c>
      <c r="T269" s="20">
        <v>1</v>
      </c>
      <c r="U269" s="21">
        <v>0</v>
      </c>
      <c r="V269" s="53" t="str">
        <f t="shared" si="54"/>
        <v>ALTER TABLE MDL_ABT_B_PD_TDC_S01 ADD I_MV_R_BAL_CL_ST_L00M NUMBER;</v>
      </c>
      <c r="W269" s="9" t="str">
        <f>","&amp;H269&amp;"(CASE WHEN TIPO_CNSM_CD='"&amp;P269&amp;"' AND "&amp;X269&amp;" THEN "&amp;G269&amp;" END) AS "&amp;I269</f>
        <v>,AVG(CASE WHEN TIPO_CNSM_CD='BAL_CL' AND B.PERIODOMES=TO_CHAR(ADD_MONTHS(A.REF_DATE,-0),'YYYYMM') THEN VM_R_SDO_LM END) AS I_MV_R_BAL_CL_ST_L00M</v>
      </c>
      <c r="X269" s="54" t="str">
        <f t="shared" si="55"/>
        <v>B.PERIODOMES=TO_CHAR(ADD_MONTHS(A.REF_DATE,-0),'YYYYMM')</v>
      </c>
      <c r="Y269" s="54" t="str">
        <f>","&amp;I269&amp;"=B."&amp;I269</f>
        <v>,I_MV_R_BAL_CL_ST_L00M=B.I_MV_R_BAL_CL_ST_L00M</v>
      </c>
      <c r="Z269" s="40" t="str">
        <f>",B."&amp;I269</f>
        <v>,B.I_MV_R_BAL_CL_ST_L00M</v>
      </c>
    </row>
    <row r="270" spans="1:26" x14ac:dyDescent="0.25">
      <c r="A270" s="8" t="s">
        <v>413</v>
      </c>
      <c r="B270" s="21">
        <f t="shared" si="57"/>
        <v>269</v>
      </c>
      <c r="C270" s="15">
        <f t="shared" si="58"/>
        <v>9</v>
      </c>
      <c r="D270" s="15">
        <f t="shared" si="60"/>
        <v>11</v>
      </c>
      <c r="E270" s="48" t="s">
        <v>402</v>
      </c>
      <c r="F270" s="48" t="s">
        <v>196</v>
      </c>
      <c r="G270" s="15" t="s">
        <v>109</v>
      </c>
      <c r="H270" s="15" t="s">
        <v>85</v>
      </c>
      <c r="I270" s="61" t="str">
        <f t="shared" si="61"/>
        <v>I_MV_R_BAL_CL_ST_L02_01</v>
      </c>
      <c r="J270" s="15" cm="1">
        <f t="array" ref="J270">SUMPRODUCT(--(I270=$I$2:$I$625))</f>
        <v>1</v>
      </c>
      <c r="K270" s="14">
        <v>24</v>
      </c>
      <c r="L270" s="15" t="s">
        <v>444</v>
      </c>
      <c r="M270" s="15" t="s">
        <v>10</v>
      </c>
      <c r="N270" s="14" t="s">
        <v>520</v>
      </c>
      <c r="O270" s="15" t="str">
        <f>"R_"&amp;P270&amp;"_"&amp;F270</f>
        <v>R_BAL_CL_ST</v>
      </c>
      <c r="P270" s="14" t="s">
        <v>486</v>
      </c>
      <c r="Q270" s="14" t="str">
        <f>VLOOKUP(L270,Nomencalture!$G$20:$H$33,2,0)</f>
        <v>Credit Card Outstanding Balance / Credit Limit</v>
      </c>
      <c r="R270" s="16" t="str">
        <f>IF(AND(S270="P",N270="R"),TEXT(T270,"00")&amp;"MB",IF(OR(T270&gt;1,N270="VM"),"L"&amp;TEXT(T270,"00")&amp;"_"&amp;TEXT(U270,"00"),"L"&amp;TEXT(U270,"00")&amp;"M"))</f>
        <v>L02_01</v>
      </c>
      <c r="S270" s="16" t="s">
        <v>90</v>
      </c>
      <c r="T270" s="16">
        <v>2</v>
      </c>
      <c r="U270" s="22">
        <v>1</v>
      </c>
      <c r="V270" s="53" t="str">
        <f t="shared" si="54"/>
        <v>ALTER TABLE MDL_ABT_B_PD_TDC_S01 ADD I_MV_R_BAL_CL_ST_L02_01 NUMBER;</v>
      </c>
      <c r="W270" s="9" t="str">
        <f>","&amp;H270&amp;"(CASE WHEN TIPO_CNSM_CD='"&amp;P270&amp;"' AND "&amp;X270&amp;" THEN "&amp;G270&amp;" END) AS "&amp;I270</f>
        <v>,AVG(CASE WHEN TIPO_CNSM_CD='BAL_CL' AND B.PERIODOMES=TO_CHAR(ADD_MONTHS(A.REF_DATE,-1),'YYYYMM') THEN VM_R_SDO_LM END) AS I_MV_R_BAL_CL_ST_L02_01</v>
      </c>
      <c r="X270" s="54" t="str">
        <f t="shared" si="55"/>
        <v>B.PERIODOMES=TO_CHAR(ADD_MONTHS(A.REF_DATE,-1),'YYYYMM')</v>
      </c>
      <c r="Y270" s="54" t="str">
        <f>","&amp;I270&amp;"=B."&amp;I270</f>
        <v>,I_MV_R_BAL_CL_ST_L02_01=B.I_MV_R_BAL_CL_ST_L02_01</v>
      </c>
      <c r="Z270" s="40" t="str">
        <f>",B."&amp;I270</f>
        <v>,B.I_MV_R_BAL_CL_ST_L02_01</v>
      </c>
    </row>
    <row r="271" spans="1:26" x14ac:dyDescent="0.25">
      <c r="A271" s="8" t="s">
        <v>413</v>
      </c>
      <c r="B271" s="21">
        <f t="shared" si="57"/>
        <v>270</v>
      </c>
      <c r="C271" s="15">
        <f t="shared" si="58"/>
        <v>10</v>
      </c>
      <c r="D271" s="15">
        <f t="shared" si="60"/>
        <v>11</v>
      </c>
      <c r="E271" s="48" t="s">
        <v>402</v>
      </c>
      <c r="F271" s="48" t="s">
        <v>196</v>
      </c>
      <c r="G271" s="15" t="s">
        <v>109</v>
      </c>
      <c r="H271" s="15" t="s">
        <v>85</v>
      </c>
      <c r="I271" s="61" t="str">
        <f t="shared" si="61"/>
        <v>I_MV_R_BAL_CL_ST_L03_02</v>
      </c>
      <c r="J271" s="15" cm="1">
        <f t="array" ref="J271">SUMPRODUCT(--(I271=$I$2:$I$625))</f>
        <v>1</v>
      </c>
      <c r="K271" s="14">
        <v>24</v>
      </c>
      <c r="L271" s="15" t="s">
        <v>444</v>
      </c>
      <c r="M271" s="15" t="s">
        <v>10</v>
      </c>
      <c r="N271" s="14" t="s">
        <v>520</v>
      </c>
      <c r="O271" s="15" t="str">
        <f>"R_"&amp;P271&amp;"_"&amp;F271</f>
        <v>R_BAL_CL_ST</v>
      </c>
      <c r="P271" s="14" t="s">
        <v>486</v>
      </c>
      <c r="Q271" s="14" t="str">
        <f>VLOOKUP(L271,Nomencalture!$G$20:$H$33,2,0)</f>
        <v>Credit Card Outstanding Balance / Credit Limit</v>
      </c>
      <c r="R271" s="16" t="str">
        <f t="shared" ref="R271:R275" si="62">IF(AND(S271="P",N271="R"),TEXT(T271,"00")&amp;"MB",IF(OR(T271&gt;1,N271="VM"),"L"&amp;TEXT(T271,"00")&amp;"_"&amp;TEXT(U271,"00"),"L"&amp;TEXT(U271,"00")&amp;"M"))</f>
        <v>L03_02</v>
      </c>
      <c r="S271" s="16" t="s">
        <v>90</v>
      </c>
      <c r="T271" s="16">
        <v>3</v>
      </c>
      <c r="U271" s="22">
        <v>2</v>
      </c>
      <c r="V271" s="53" t="str">
        <f t="shared" si="54"/>
        <v>ALTER TABLE MDL_ABT_B_PD_TDC_S01 ADD I_MV_R_BAL_CL_ST_L03_02 NUMBER;</v>
      </c>
      <c r="W271" s="9" t="str">
        <f>","&amp;H271&amp;"(CASE WHEN TIPO_CNSM_CD='"&amp;P271&amp;"' AND "&amp;X271&amp;" THEN "&amp;G271&amp;" END) AS "&amp;I271</f>
        <v>,AVG(CASE WHEN TIPO_CNSM_CD='BAL_CL' AND B.PERIODOMES=TO_CHAR(ADD_MONTHS(A.REF_DATE,-2),'YYYYMM') THEN VM_R_SDO_LM END) AS I_MV_R_BAL_CL_ST_L03_02</v>
      </c>
      <c r="X271" s="54" t="str">
        <f t="shared" si="55"/>
        <v>B.PERIODOMES=TO_CHAR(ADD_MONTHS(A.REF_DATE,-2),'YYYYMM')</v>
      </c>
      <c r="Y271" s="54" t="str">
        <f>","&amp;I271&amp;"=B."&amp;I271</f>
        <v>,I_MV_R_BAL_CL_ST_L03_02=B.I_MV_R_BAL_CL_ST_L03_02</v>
      </c>
      <c r="Z271" s="40" t="str">
        <f>",B."&amp;I271</f>
        <v>,B.I_MV_R_BAL_CL_ST_L03_02</v>
      </c>
    </row>
    <row r="272" spans="1:26" x14ac:dyDescent="0.25">
      <c r="A272" s="8" t="s">
        <v>413</v>
      </c>
      <c r="B272" s="21">
        <f t="shared" si="57"/>
        <v>271</v>
      </c>
      <c r="C272" s="15">
        <f t="shared" si="58"/>
        <v>11</v>
      </c>
      <c r="D272" s="15">
        <f t="shared" si="60"/>
        <v>11</v>
      </c>
      <c r="E272" s="48" t="s">
        <v>402</v>
      </c>
      <c r="F272" s="48" t="s">
        <v>196</v>
      </c>
      <c r="G272" s="15" t="s">
        <v>110</v>
      </c>
      <c r="H272" s="15" t="s">
        <v>85</v>
      </c>
      <c r="I272" s="61" t="str">
        <f t="shared" si="61"/>
        <v>I_QV_R_BAL_CL_ST_L06_03</v>
      </c>
      <c r="J272" s="15" cm="1">
        <f t="array" ref="J272">SUMPRODUCT(--(I272=$I$2:$I$625))</f>
        <v>1</v>
      </c>
      <c r="K272" s="14">
        <v>24</v>
      </c>
      <c r="L272" s="15" t="s">
        <v>444</v>
      </c>
      <c r="M272" s="15" t="s">
        <v>10</v>
      </c>
      <c r="N272" s="14" t="s">
        <v>521</v>
      </c>
      <c r="O272" s="15" t="str">
        <f>"R_"&amp;P272&amp;"_"&amp;F272</f>
        <v>R_BAL_CL_ST</v>
      </c>
      <c r="P272" s="14" t="s">
        <v>486</v>
      </c>
      <c r="Q272" s="14" t="str">
        <f>VLOOKUP(L272,Nomencalture!$G$20:$H$33,2,0)</f>
        <v>Credit Card Outstanding Balance / Credit Limit</v>
      </c>
      <c r="R272" s="16" t="str">
        <f t="shared" si="62"/>
        <v>L06_03</v>
      </c>
      <c r="S272" s="16" t="s">
        <v>90</v>
      </c>
      <c r="T272" s="16">
        <v>6</v>
      </c>
      <c r="U272" s="22">
        <v>3</v>
      </c>
      <c r="V272" s="53" t="str">
        <f t="shared" si="54"/>
        <v>ALTER TABLE MDL_ABT_B_PD_TDC_S01 ADD I_QV_R_BAL_CL_ST_L06_03 NUMBER;</v>
      </c>
      <c r="W272" s="9" t="str">
        <f>","&amp;H272&amp;"(CASE WHEN TIPO_CNSM_CD='"&amp;P272&amp;"' AND "&amp;X272&amp;" THEN "&amp;G272&amp;" END) AS "&amp;I272</f>
        <v>,AVG(CASE WHEN TIPO_CNSM_CD='BAL_CL' AND B.PERIODOMES=TO_CHAR(ADD_MONTHS(A.REF_DATE,-3),'YYYYMM') THEN VT_R_SDO_LM END) AS I_QV_R_BAL_CL_ST_L06_03</v>
      </c>
      <c r="X272" s="54" t="str">
        <f t="shared" si="55"/>
        <v>B.PERIODOMES=TO_CHAR(ADD_MONTHS(A.REF_DATE,-3),'YYYYMM')</v>
      </c>
      <c r="Y272" s="54" t="str">
        <f>","&amp;I272&amp;"=B."&amp;I272</f>
        <v>,I_QV_R_BAL_CL_ST_L06_03=B.I_QV_R_BAL_CL_ST_L06_03</v>
      </c>
      <c r="Z272" s="40" t="str">
        <f>",B."&amp;I272</f>
        <v>,B.I_QV_R_BAL_CL_ST_L06_03</v>
      </c>
    </row>
    <row r="273" spans="1:26" x14ac:dyDescent="0.25">
      <c r="A273" s="8" t="s">
        <v>413</v>
      </c>
      <c r="B273" s="21">
        <f t="shared" si="57"/>
        <v>272</v>
      </c>
      <c r="C273" s="15">
        <f t="shared" si="58"/>
        <v>12</v>
      </c>
      <c r="D273" s="15">
        <f t="shared" si="60"/>
        <v>11</v>
      </c>
      <c r="E273" s="48" t="s">
        <v>402</v>
      </c>
      <c r="F273" s="48" t="s">
        <v>196</v>
      </c>
      <c r="G273" s="15" t="s">
        <v>110</v>
      </c>
      <c r="H273" s="15" t="s">
        <v>85</v>
      </c>
      <c r="I273" s="61" t="str">
        <f t="shared" si="61"/>
        <v>I_QV_R_BAL_CL_ST_L09_06</v>
      </c>
      <c r="J273" s="15" cm="1">
        <f t="array" ref="J273">SUMPRODUCT(--(I273=$I$2:$I$625))</f>
        <v>1</v>
      </c>
      <c r="K273" s="14">
        <v>24</v>
      </c>
      <c r="L273" s="15" t="s">
        <v>444</v>
      </c>
      <c r="M273" s="15" t="s">
        <v>10</v>
      </c>
      <c r="N273" s="14" t="s">
        <v>521</v>
      </c>
      <c r="O273" s="15" t="str">
        <f>"R_"&amp;P273&amp;"_"&amp;F273</f>
        <v>R_BAL_CL_ST</v>
      </c>
      <c r="P273" s="14" t="s">
        <v>486</v>
      </c>
      <c r="Q273" s="14" t="str">
        <f>VLOOKUP(L273,Nomencalture!$G$20:$H$33,2,0)</f>
        <v>Credit Card Outstanding Balance / Credit Limit</v>
      </c>
      <c r="R273" s="16" t="str">
        <f t="shared" si="62"/>
        <v>L09_06</v>
      </c>
      <c r="S273" s="16" t="s">
        <v>90</v>
      </c>
      <c r="T273" s="16">
        <v>9</v>
      </c>
      <c r="U273" s="22">
        <v>6</v>
      </c>
      <c r="V273" s="53" t="str">
        <f t="shared" si="54"/>
        <v>ALTER TABLE MDL_ABT_B_PD_TDC_S01 ADD I_QV_R_BAL_CL_ST_L09_06 NUMBER;</v>
      </c>
      <c r="W273" s="9" t="str">
        <f>","&amp;H273&amp;"(CASE WHEN TIPO_CNSM_CD='"&amp;P273&amp;"' AND "&amp;X273&amp;" THEN "&amp;G273&amp;" END) AS "&amp;I273</f>
        <v>,AVG(CASE WHEN TIPO_CNSM_CD='BAL_CL' AND B.PERIODOMES=TO_CHAR(ADD_MONTHS(A.REF_DATE,-6),'YYYYMM') THEN VT_R_SDO_LM END) AS I_QV_R_BAL_CL_ST_L09_06</v>
      </c>
      <c r="X273" s="54" t="str">
        <f t="shared" si="55"/>
        <v>B.PERIODOMES=TO_CHAR(ADD_MONTHS(A.REF_DATE,-6),'YYYYMM')</v>
      </c>
      <c r="Y273" s="54" t="str">
        <f>","&amp;I273&amp;"=B."&amp;I273</f>
        <v>,I_QV_R_BAL_CL_ST_L09_06=B.I_QV_R_BAL_CL_ST_L09_06</v>
      </c>
      <c r="Z273" s="40" t="str">
        <f>",B."&amp;I273</f>
        <v>,B.I_QV_R_BAL_CL_ST_L09_06</v>
      </c>
    </row>
    <row r="274" spans="1:26" x14ac:dyDescent="0.25">
      <c r="A274" s="8" t="s">
        <v>413</v>
      </c>
      <c r="B274" s="21">
        <f t="shared" si="57"/>
        <v>273</v>
      </c>
      <c r="C274" s="15">
        <f t="shared" si="58"/>
        <v>13</v>
      </c>
      <c r="D274" s="15">
        <f t="shared" si="60"/>
        <v>11</v>
      </c>
      <c r="E274" s="48" t="s">
        <v>402</v>
      </c>
      <c r="F274" s="48" t="s">
        <v>196</v>
      </c>
      <c r="G274" s="15" t="s">
        <v>110</v>
      </c>
      <c r="H274" s="15" t="s">
        <v>85</v>
      </c>
      <c r="I274" s="61" t="str">
        <f t="shared" si="61"/>
        <v>I_QV_R_BAL_CL_ST_L12_09</v>
      </c>
      <c r="J274" s="15" cm="1">
        <f t="array" ref="J274">SUMPRODUCT(--(I274=$I$2:$I$625))</f>
        <v>1</v>
      </c>
      <c r="K274" s="14">
        <v>24</v>
      </c>
      <c r="L274" s="15" t="s">
        <v>444</v>
      </c>
      <c r="M274" s="15" t="s">
        <v>10</v>
      </c>
      <c r="N274" s="14" t="s">
        <v>521</v>
      </c>
      <c r="O274" s="15" t="str">
        <f>"R_"&amp;P274&amp;"_"&amp;F274</f>
        <v>R_BAL_CL_ST</v>
      </c>
      <c r="P274" s="14" t="s">
        <v>486</v>
      </c>
      <c r="Q274" s="14" t="str">
        <f>VLOOKUP(L274,Nomencalture!$G$20:$H$33,2,0)</f>
        <v>Credit Card Outstanding Balance / Credit Limit</v>
      </c>
      <c r="R274" s="16" t="str">
        <f t="shared" si="62"/>
        <v>L12_09</v>
      </c>
      <c r="S274" s="16" t="s">
        <v>90</v>
      </c>
      <c r="T274" s="16">
        <v>12</v>
      </c>
      <c r="U274" s="22">
        <v>9</v>
      </c>
      <c r="V274" s="53" t="str">
        <f t="shared" si="54"/>
        <v>ALTER TABLE MDL_ABT_B_PD_TDC_S01 ADD I_QV_R_BAL_CL_ST_L12_09 NUMBER;</v>
      </c>
      <c r="W274" s="9" t="str">
        <f>","&amp;H274&amp;"(CASE WHEN TIPO_CNSM_CD='"&amp;P274&amp;"' AND "&amp;X274&amp;" THEN "&amp;G274&amp;" END) AS "&amp;I274</f>
        <v>,AVG(CASE WHEN TIPO_CNSM_CD='BAL_CL' AND B.PERIODOMES=TO_CHAR(ADD_MONTHS(A.REF_DATE,-9),'YYYYMM') THEN VT_R_SDO_LM END) AS I_QV_R_BAL_CL_ST_L12_09</v>
      </c>
      <c r="X274" s="54" t="str">
        <f t="shared" si="55"/>
        <v>B.PERIODOMES=TO_CHAR(ADD_MONTHS(A.REF_DATE,-9),'YYYYMM')</v>
      </c>
      <c r="Y274" s="54" t="str">
        <f>","&amp;I274&amp;"=B."&amp;I274</f>
        <v>,I_QV_R_BAL_CL_ST_L12_09=B.I_QV_R_BAL_CL_ST_L12_09</v>
      </c>
      <c r="Z274" s="40" t="str">
        <f>",B."&amp;I274</f>
        <v>,B.I_QV_R_BAL_CL_ST_L12_09</v>
      </c>
    </row>
    <row r="275" spans="1:26" x14ac:dyDescent="0.25">
      <c r="A275" s="8" t="s">
        <v>413</v>
      </c>
      <c r="B275" s="21">
        <f t="shared" si="57"/>
        <v>274</v>
      </c>
      <c r="C275" s="15">
        <f t="shared" si="58"/>
        <v>14</v>
      </c>
      <c r="D275" s="15">
        <f t="shared" si="60"/>
        <v>11</v>
      </c>
      <c r="E275" s="48" t="s">
        <v>402</v>
      </c>
      <c r="F275" s="48" t="s">
        <v>196</v>
      </c>
      <c r="G275" s="15" t="s">
        <v>111</v>
      </c>
      <c r="H275" s="15" t="s">
        <v>85</v>
      </c>
      <c r="I275" s="61" t="str">
        <f t="shared" si="61"/>
        <v>I_SV_R_BAL_CL_ST_L12_06</v>
      </c>
      <c r="J275" s="15" cm="1">
        <f t="array" ref="J275">SUMPRODUCT(--(I275=$I$2:$I$625))</f>
        <v>1</v>
      </c>
      <c r="K275" s="14">
        <v>24</v>
      </c>
      <c r="L275" s="15" t="s">
        <v>444</v>
      </c>
      <c r="M275" s="15" t="s">
        <v>10</v>
      </c>
      <c r="N275" s="14" t="s">
        <v>523</v>
      </c>
      <c r="O275" s="15" t="str">
        <f>"R_"&amp;P275&amp;"_"&amp;F275</f>
        <v>R_BAL_CL_ST</v>
      </c>
      <c r="P275" s="14" t="s">
        <v>486</v>
      </c>
      <c r="Q275" s="14" t="str">
        <f>VLOOKUP(L275,Nomencalture!$G$20:$H$33,2,0)</f>
        <v>Credit Card Outstanding Balance / Credit Limit</v>
      </c>
      <c r="R275" s="16" t="str">
        <f t="shared" si="62"/>
        <v>L12_06</v>
      </c>
      <c r="S275" s="16" t="s">
        <v>90</v>
      </c>
      <c r="T275" s="16">
        <v>12</v>
      </c>
      <c r="U275" s="22">
        <v>6</v>
      </c>
      <c r="V275" s="53" t="str">
        <f t="shared" si="54"/>
        <v>ALTER TABLE MDL_ABT_B_PD_TDC_S01 ADD I_SV_R_BAL_CL_ST_L12_06 NUMBER;</v>
      </c>
      <c r="W275" s="9" t="str">
        <f>","&amp;H275&amp;"(CASE WHEN TIPO_CNSM_CD='"&amp;P275&amp;"' AND "&amp;X275&amp;" THEN "&amp;G275&amp;" END) AS "&amp;I275</f>
        <v>,AVG(CASE WHEN TIPO_CNSM_CD='BAL_CL' AND B.PERIODOMES=TO_CHAR(ADD_MONTHS(A.REF_DATE,-6),'YYYYMM') THEN VS_R_SDO_LM END) AS I_SV_R_BAL_CL_ST_L12_06</v>
      </c>
      <c r="X275" s="54" t="str">
        <f t="shared" si="55"/>
        <v>B.PERIODOMES=TO_CHAR(ADD_MONTHS(A.REF_DATE,-6),'YYYYMM')</v>
      </c>
      <c r="Y275" s="54" t="str">
        <f>","&amp;I275&amp;"=B."&amp;I275</f>
        <v>,I_SV_R_BAL_CL_ST_L12_06=B.I_SV_R_BAL_CL_ST_L12_06</v>
      </c>
      <c r="Z275" s="40" t="str">
        <f>",B."&amp;I275</f>
        <v>,B.I_SV_R_BAL_CL_ST_L12_06</v>
      </c>
    </row>
    <row r="276" spans="1:26" x14ac:dyDescent="0.25">
      <c r="A276" s="8" t="s">
        <v>413</v>
      </c>
      <c r="B276" s="21">
        <f t="shared" si="57"/>
        <v>275</v>
      </c>
      <c r="C276" s="15">
        <f t="shared" si="58"/>
        <v>15</v>
      </c>
      <c r="D276" s="15">
        <f t="shared" si="60"/>
        <v>11</v>
      </c>
      <c r="E276" s="48" t="s">
        <v>402</v>
      </c>
      <c r="F276" s="48" t="s">
        <v>196</v>
      </c>
      <c r="G276" s="15" t="s">
        <v>108</v>
      </c>
      <c r="H276" s="15" t="s">
        <v>85</v>
      </c>
      <c r="I276" s="61" t="str">
        <f t="shared" si="61"/>
        <v>I_AV_R_BAL_CL_ST_L03M</v>
      </c>
      <c r="J276" s="15" cm="1">
        <f t="array" ref="J276">SUMPRODUCT(--(I276=$I$2:$I$625))</f>
        <v>1</v>
      </c>
      <c r="K276" s="14">
        <v>23</v>
      </c>
      <c r="L276" s="15" t="s">
        <v>444</v>
      </c>
      <c r="M276" s="15" t="s">
        <v>10</v>
      </c>
      <c r="N276" s="14" t="s">
        <v>15</v>
      </c>
      <c r="O276" s="15" t="str">
        <f>"R_"&amp;P276&amp;"_"&amp;F276</f>
        <v>R_BAL_CL_ST</v>
      </c>
      <c r="P276" s="14" t="s">
        <v>486</v>
      </c>
      <c r="Q276" s="14" t="str">
        <f>VLOOKUP(L276,Nomencalture!$G$20:$H$33,2,0)</f>
        <v>Credit Card Outstanding Balance / Credit Limit</v>
      </c>
      <c r="R276" s="16" t="str">
        <f>IF(AND(S276="P",N276="R"),TEXT(T276,"00")&amp;"MB",IF(OR(T276&gt;1,N276="VM"),"L"&amp;TEXT(T276,"00")&amp;"_"&amp;TEXT(U276,"00"),"L"&amp;TEXT(U276,"00")&amp;"M"))</f>
        <v>L03M</v>
      </c>
      <c r="S276" s="16" t="s">
        <v>54</v>
      </c>
      <c r="T276" s="20">
        <v>1</v>
      </c>
      <c r="U276" s="21">
        <v>3</v>
      </c>
      <c r="V276" s="53" t="str">
        <f t="shared" si="54"/>
        <v>ALTER TABLE MDL_ABT_B_PD_TDC_S01 ADD I_AV_R_BAL_CL_ST_L03M NUMBER;</v>
      </c>
      <c r="W276" s="9" t="str">
        <f>","&amp;H276&amp;"(CASE WHEN TIPO_CNSM_CD='"&amp;P276&amp;"' AND "&amp;X276&amp;" THEN "&amp;G276&amp;" END) AS "&amp;I276</f>
        <v>,AVG(CASE WHEN TIPO_CNSM_CD='BAL_CL' AND B.PERIODOMES BETWEEN TO_CHAR(ADD_MONTHS(A.REF_DATE,-3),'YYYYMM') AND TO_CHAR(ADD_MONTHS(A.REF_DATE,-1),'YYYYMM') THEN R_SDO_LM END) AS I_AV_R_BAL_CL_ST_L03M</v>
      </c>
      <c r="X276" s="54" t="str">
        <f t="shared" si="55"/>
        <v>B.PERIODOMES BETWEEN TO_CHAR(ADD_MONTHS(A.REF_DATE,-3),'YYYYMM') AND TO_CHAR(ADD_MONTHS(A.REF_DATE,-1),'YYYYMM')</v>
      </c>
      <c r="Y276" s="54" t="str">
        <f>","&amp;I276&amp;"=B."&amp;I276</f>
        <v>,I_AV_R_BAL_CL_ST_L03M=B.I_AV_R_BAL_CL_ST_L03M</v>
      </c>
      <c r="Z276" s="40" t="str">
        <f>",B."&amp;I276</f>
        <v>,B.I_AV_R_BAL_CL_ST_L03M</v>
      </c>
    </row>
    <row r="277" spans="1:26" x14ac:dyDescent="0.25">
      <c r="A277" s="8" t="s">
        <v>413</v>
      </c>
      <c r="B277" s="21">
        <f t="shared" si="57"/>
        <v>276</v>
      </c>
      <c r="C277" s="15">
        <f t="shared" si="58"/>
        <v>16</v>
      </c>
      <c r="D277" s="15">
        <f t="shared" si="60"/>
        <v>11</v>
      </c>
      <c r="E277" s="48" t="s">
        <v>402</v>
      </c>
      <c r="F277" s="48" t="s">
        <v>196</v>
      </c>
      <c r="G277" s="15" t="s">
        <v>108</v>
      </c>
      <c r="H277" s="15" t="s">
        <v>85</v>
      </c>
      <c r="I277" s="61" t="str">
        <f t="shared" si="61"/>
        <v>I_AV_R_BAL_CL_ST_L06M</v>
      </c>
      <c r="J277" s="15" cm="1">
        <f t="array" ref="J277">SUMPRODUCT(--(I277=$I$2:$I$625))</f>
        <v>1</v>
      </c>
      <c r="K277" s="14">
        <v>23</v>
      </c>
      <c r="L277" s="15" t="s">
        <v>444</v>
      </c>
      <c r="M277" s="15" t="s">
        <v>10</v>
      </c>
      <c r="N277" s="14" t="s">
        <v>15</v>
      </c>
      <c r="O277" s="15" t="str">
        <f>"R_"&amp;P277&amp;"_"&amp;F277</f>
        <v>R_BAL_CL_ST</v>
      </c>
      <c r="P277" s="14" t="s">
        <v>486</v>
      </c>
      <c r="Q277" s="14" t="str">
        <f>VLOOKUP(L277,Nomencalture!$G$20:$H$33,2,0)</f>
        <v>Credit Card Outstanding Balance / Credit Limit</v>
      </c>
      <c r="R277" s="16" t="str">
        <f>IF(AND(S277="P",N277="R"),TEXT(T277,"00")&amp;"MB",IF(OR(T277&gt;1,N277="VM"),"L"&amp;TEXT(T277,"00")&amp;"_"&amp;TEXT(U277,"00"),"L"&amp;TEXT(U277,"00")&amp;"M"))</f>
        <v>L06M</v>
      </c>
      <c r="S277" s="16" t="s">
        <v>54</v>
      </c>
      <c r="T277" s="20">
        <v>1</v>
      </c>
      <c r="U277" s="21">
        <v>6</v>
      </c>
      <c r="V277" s="53" t="str">
        <f t="shared" si="54"/>
        <v>ALTER TABLE MDL_ABT_B_PD_TDC_S01 ADD I_AV_R_BAL_CL_ST_L06M NUMBER;</v>
      </c>
      <c r="W277" s="9" t="str">
        <f>","&amp;H277&amp;"(CASE WHEN TIPO_CNSM_CD='"&amp;P277&amp;"' AND "&amp;X277&amp;" THEN "&amp;G277&amp;" END) AS "&amp;I277</f>
        <v>,AVG(CASE WHEN TIPO_CNSM_CD='BAL_CL' AND B.PERIODOMES BETWEEN TO_CHAR(ADD_MONTHS(A.REF_DATE,-6),'YYYYMM') AND TO_CHAR(ADD_MONTHS(A.REF_DATE,-1),'YYYYMM') THEN R_SDO_LM END) AS I_AV_R_BAL_CL_ST_L06M</v>
      </c>
      <c r="X277" s="54" t="str">
        <f t="shared" si="55"/>
        <v>B.PERIODOMES BETWEEN TO_CHAR(ADD_MONTHS(A.REF_DATE,-6),'YYYYMM') AND TO_CHAR(ADD_MONTHS(A.REF_DATE,-1),'YYYYMM')</v>
      </c>
      <c r="Y277" s="54" t="str">
        <f>","&amp;I277&amp;"=B."&amp;I277</f>
        <v>,I_AV_R_BAL_CL_ST_L06M=B.I_AV_R_BAL_CL_ST_L06M</v>
      </c>
      <c r="Z277" s="40" t="str">
        <f>",B."&amp;I277</f>
        <v>,B.I_AV_R_BAL_CL_ST_L06M</v>
      </c>
    </row>
    <row r="278" spans="1:26" x14ac:dyDescent="0.25">
      <c r="A278" s="8" t="s">
        <v>413</v>
      </c>
      <c r="B278" s="21">
        <f t="shared" si="57"/>
        <v>277</v>
      </c>
      <c r="C278" s="15">
        <f t="shared" si="58"/>
        <v>17</v>
      </c>
      <c r="D278" s="15">
        <f t="shared" si="60"/>
        <v>11</v>
      </c>
      <c r="E278" s="48" t="s">
        <v>402</v>
      </c>
      <c r="F278" s="48" t="s">
        <v>196</v>
      </c>
      <c r="G278" s="15" t="s">
        <v>108</v>
      </c>
      <c r="H278" s="15" t="s">
        <v>85</v>
      </c>
      <c r="I278" s="61" t="str">
        <f t="shared" si="61"/>
        <v>I_AV_R_BAL_CL_ST_L12M</v>
      </c>
      <c r="J278" s="15" cm="1">
        <f t="array" ref="J278">SUMPRODUCT(--(I278=$I$2:$I$625))</f>
        <v>1</v>
      </c>
      <c r="K278" s="14">
        <v>23</v>
      </c>
      <c r="L278" s="15" t="s">
        <v>444</v>
      </c>
      <c r="M278" s="15" t="s">
        <v>10</v>
      </c>
      <c r="N278" s="14" t="s">
        <v>15</v>
      </c>
      <c r="O278" s="15" t="str">
        <f>"R_"&amp;P278&amp;"_"&amp;F278</f>
        <v>R_BAL_CL_ST</v>
      </c>
      <c r="P278" s="14" t="s">
        <v>486</v>
      </c>
      <c r="Q278" s="14" t="str">
        <f>VLOOKUP(L278,Nomencalture!$G$20:$H$33,2,0)</f>
        <v>Credit Card Outstanding Balance / Credit Limit</v>
      </c>
      <c r="R278" s="16" t="str">
        <f t="shared" ref="R278:R287" si="63">IF(AND(S278="P",N278="R"),TEXT(T278,"00")&amp;"MB",IF(OR(T278&gt;1,N278="VM"),"L"&amp;TEXT(T278,"00")&amp;"_"&amp;TEXT(U278,"00"),"L"&amp;TEXT(U278,"00")&amp;"M"))</f>
        <v>L12M</v>
      </c>
      <c r="S278" s="16" t="s">
        <v>54</v>
      </c>
      <c r="T278" s="20">
        <v>1</v>
      </c>
      <c r="U278" s="21">
        <v>12</v>
      </c>
      <c r="V278" s="53" t="str">
        <f t="shared" si="54"/>
        <v>ALTER TABLE MDL_ABT_B_PD_TDC_S01 ADD I_AV_R_BAL_CL_ST_L12M NUMBER;</v>
      </c>
      <c r="W278" s="9" t="str">
        <f>","&amp;H278&amp;"(CASE WHEN TIPO_CNSM_CD='"&amp;P278&amp;"' AND "&amp;X278&amp;" THEN "&amp;G278&amp;" END) AS "&amp;I278</f>
        <v>,AVG(CASE WHEN TIPO_CNSM_CD='BAL_CL' AND B.PERIODOMES BETWEEN TO_CHAR(ADD_MONTHS(A.REF_DATE,-12),'YYYYMM') AND TO_CHAR(ADD_MONTHS(A.REF_DATE,-1),'YYYYMM') THEN R_SDO_LM END) AS I_AV_R_BAL_CL_ST_L12M</v>
      </c>
      <c r="X278" s="54" t="str">
        <f t="shared" si="55"/>
        <v>B.PERIODOMES BETWEEN TO_CHAR(ADD_MONTHS(A.REF_DATE,-12),'YYYYMM') AND TO_CHAR(ADD_MONTHS(A.REF_DATE,-1),'YYYYMM')</v>
      </c>
      <c r="Y278" s="54" t="str">
        <f>","&amp;I278&amp;"=B."&amp;I278</f>
        <v>,I_AV_R_BAL_CL_ST_L12M=B.I_AV_R_BAL_CL_ST_L12M</v>
      </c>
      <c r="Z278" s="40" t="str">
        <f>",B."&amp;I278</f>
        <v>,B.I_AV_R_BAL_CL_ST_L12M</v>
      </c>
    </row>
    <row r="279" spans="1:26" x14ac:dyDescent="0.25">
      <c r="A279" s="8" t="s">
        <v>413</v>
      </c>
      <c r="B279" s="21">
        <f t="shared" si="57"/>
        <v>278</v>
      </c>
      <c r="C279" s="15">
        <f t="shared" si="58"/>
        <v>18</v>
      </c>
      <c r="D279" s="15">
        <f t="shared" si="60"/>
        <v>11</v>
      </c>
      <c r="E279" s="48" t="s">
        <v>402</v>
      </c>
      <c r="F279" s="48" t="s">
        <v>196</v>
      </c>
      <c r="G279" s="15" t="s">
        <v>108</v>
      </c>
      <c r="H279" s="15" t="s">
        <v>85</v>
      </c>
      <c r="I279" s="61" t="str">
        <f t="shared" si="61"/>
        <v>I_AV_R_BAL_CL_ST_L13_24</v>
      </c>
      <c r="J279" s="15" cm="1">
        <f t="array" ref="J279">SUMPRODUCT(--(I279=$I$2:$I$625))</f>
        <v>1</v>
      </c>
      <c r="K279" s="14">
        <v>25</v>
      </c>
      <c r="L279" s="15" t="s">
        <v>444</v>
      </c>
      <c r="M279" s="15" t="s">
        <v>10</v>
      </c>
      <c r="N279" s="14" t="s">
        <v>15</v>
      </c>
      <c r="O279" s="15" t="str">
        <f>"R_"&amp;P279&amp;"_"&amp;F279</f>
        <v>R_BAL_CL_ST</v>
      </c>
      <c r="P279" s="14" t="s">
        <v>486</v>
      </c>
      <c r="Q279" s="14" t="str">
        <f>VLOOKUP(L279,Nomencalture!$G$20:$H$33,2,0)</f>
        <v>Credit Card Outstanding Balance / Credit Limit</v>
      </c>
      <c r="R279" s="16" t="str">
        <f t="shared" si="63"/>
        <v>L13_24</v>
      </c>
      <c r="S279" s="16" t="s">
        <v>54</v>
      </c>
      <c r="T279" s="20">
        <v>13</v>
      </c>
      <c r="U279" s="21">
        <v>24</v>
      </c>
      <c r="V279" s="53" t="str">
        <f t="shared" si="54"/>
        <v>ALTER TABLE MDL_ABT_B_PD_TDC_S01 ADD I_AV_R_BAL_CL_ST_L13_24 NUMBER;</v>
      </c>
      <c r="W279" s="9" t="str">
        <f>","&amp;H279&amp;"(CASE WHEN TIPO_CNSM_CD='"&amp;P279&amp;"' AND "&amp;X279&amp;" THEN "&amp;G279&amp;" END) AS "&amp;I279</f>
        <v>,AVG(CASE WHEN TIPO_CNSM_CD='BAL_CL' AND B.PERIODOMES BETWEEN TO_CHAR(ADD_MONTHS(A.REF_DATE,-24),'YYYYMM') AND TO_CHAR(ADD_MONTHS(A.REF_DATE,-13),'YYYYMM') THEN R_SDO_LM END) AS I_AV_R_BAL_CL_ST_L13_24</v>
      </c>
      <c r="X279" s="54" t="str">
        <f t="shared" si="55"/>
        <v>B.PERIODOMES BETWEEN TO_CHAR(ADD_MONTHS(A.REF_DATE,-24),'YYYYMM') AND TO_CHAR(ADD_MONTHS(A.REF_DATE,-13),'YYYYMM')</v>
      </c>
      <c r="Y279" s="54" t="str">
        <f>","&amp;I279&amp;"=B."&amp;I279</f>
        <v>,I_AV_R_BAL_CL_ST_L13_24=B.I_AV_R_BAL_CL_ST_L13_24</v>
      </c>
      <c r="Z279" s="40" t="str">
        <f>",B."&amp;I279</f>
        <v>,B.I_AV_R_BAL_CL_ST_L13_24</v>
      </c>
    </row>
    <row r="280" spans="1:26" x14ac:dyDescent="0.25">
      <c r="A280" s="8" t="s">
        <v>413</v>
      </c>
      <c r="B280" s="21">
        <f t="shared" si="57"/>
        <v>279</v>
      </c>
      <c r="C280" s="15">
        <f t="shared" si="58"/>
        <v>19</v>
      </c>
      <c r="D280" s="15">
        <f t="shared" si="60"/>
        <v>11</v>
      </c>
      <c r="E280" s="48" t="s">
        <v>402</v>
      </c>
      <c r="F280" s="48" t="s">
        <v>196</v>
      </c>
      <c r="G280" s="15" t="s">
        <v>112</v>
      </c>
      <c r="H280" s="15" t="s">
        <v>86</v>
      </c>
      <c r="I280" s="61" t="str">
        <f t="shared" si="61"/>
        <v>I_SIN_R_BAL_CL_ST_L03M</v>
      </c>
      <c r="J280" s="15" cm="1">
        <f t="array" ref="J280">SUMPRODUCT(--(I280=$I$2:$I$625))</f>
        <v>1</v>
      </c>
      <c r="K280" s="14">
        <v>24</v>
      </c>
      <c r="L280" s="15" t="s">
        <v>444</v>
      </c>
      <c r="M280" s="15" t="s">
        <v>10</v>
      </c>
      <c r="N280" s="14" t="s">
        <v>16</v>
      </c>
      <c r="O280" s="15" t="str">
        <f>"R_"&amp;P280&amp;"_"&amp;F280</f>
        <v>R_BAL_CL_ST</v>
      </c>
      <c r="P280" s="14" t="s">
        <v>486</v>
      </c>
      <c r="Q280" s="14" t="str">
        <f>VLOOKUP(L280,Nomencalture!$G$20:$H$33,2,0)</f>
        <v>Credit Card Outstanding Balance / Credit Limit</v>
      </c>
      <c r="R280" s="16" t="str">
        <f t="shared" si="63"/>
        <v>L03M</v>
      </c>
      <c r="S280" s="16" t="s">
        <v>54</v>
      </c>
      <c r="T280" s="20">
        <v>1</v>
      </c>
      <c r="U280" s="21">
        <v>3</v>
      </c>
      <c r="V280" s="53" t="str">
        <f t="shared" si="54"/>
        <v>ALTER TABLE MDL_ABT_B_PD_TDC_S01 ADD I_SIN_R_BAL_CL_ST_L03M NUMBER;</v>
      </c>
      <c r="W280" s="9" t="str">
        <f>","&amp;H280&amp;"(CASE WHEN TIPO_CNSM_CD='"&amp;P280&amp;"' AND "&amp;X280&amp;" THEN "&amp;G280&amp;" END) AS "&amp;I280</f>
        <v>,SUM(CASE WHEN TIPO_CNSM_CD='BAL_CL' AND B.PERIODOMES BETWEEN TO_CHAR(ADD_MONTHS(A.REF_DATE,-3),'YYYYMM') AND TO_CHAR(ADD_MONTHS(A.REF_DATE,-1),'YYYYMM') THEN IN_R_SDO_LM END) AS I_SIN_R_BAL_CL_ST_L03M</v>
      </c>
      <c r="X280" s="54" t="str">
        <f t="shared" si="55"/>
        <v>B.PERIODOMES BETWEEN TO_CHAR(ADD_MONTHS(A.REF_DATE,-3),'YYYYMM') AND TO_CHAR(ADD_MONTHS(A.REF_DATE,-1),'YYYYMM')</v>
      </c>
      <c r="Y280" s="54" t="str">
        <f>","&amp;I280&amp;"=B."&amp;I280</f>
        <v>,I_SIN_R_BAL_CL_ST_L03M=B.I_SIN_R_BAL_CL_ST_L03M</v>
      </c>
      <c r="Z280" s="40" t="str">
        <f>",B."&amp;I280</f>
        <v>,B.I_SIN_R_BAL_CL_ST_L03M</v>
      </c>
    </row>
    <row r="281" spans="1:26" x14ac:dyDescent="0.25">
      <c r="A281" s="8" t="s">
        <v>413</v>
      </c>
      <c r="B281" s="21">
        <f t="shared" si="57"/>
        <v>280</v>
      </c>
      <c r="C281" s="15">
        <f t="shared" si="58"/>
        <v>20</v>
      </c>
      <c r="D281" s="15">
        <f t="shared" si="60"/>
        <v>11</v>
      </c>
      <c r="E281" s="48" t="s">
        <v>402</v>
      </c>
      <c r="F281" s="48" t="s">
        <v>196</v>
      </c>
      <c r="G281" s="15" t="s">
        <v>112</v>
      </c>
      <c r="H281" s="15" t="s">
        <v>86</v>
      </c>
      <c r="I281" s="61" t="str">
        <f t="shared" si="61"/>
        <v>I_SIN_R_BAL_CL_ST_L06M</v>
      </c>
      <c r="J281" s="15" cm="1">
        <f t="array" ref="J281">SUMPRODUCT(--(I281=$I$2:$I$625))</f>
        <v>1</v>
      </c>
      <c r="K281" s="14">
        <v>24</v>
      </c>
      <c r="L281" s="15" t="s">
        <v>444</v>
      </c>
      <c r="M281" s="15" t="s">
        <v>10</v>
      </c>
      <c r="N281" s="14" t="s">
        <v>16</v>
      </c>
      <c r="O281" s="15" t="str">
        <f>"R_"&amp;P281&amp;"_"&amp;F281</f>
        <v>R_BAL_CL_ST</v>
      </c>
      <c r="P281" s="14" t="s">
        <v>486</v>
      </c>
      <c r="Q281" s="14" t="str">
        <f>VLOOKUP(L281,Nomencalture!$G$20:$H$33,2,0)</f>
        <v>Credit Card Outstanding Balance / Credit Limit</v>
      </c>
      <c r="R281" s="16" t="str">
        <f t="shared" si="63"/>
        <v>L06M</v>
      </c>
      <c r="S281" s="16" t="s">
        <v>54</v>
      </c>
      <c r="T281" s="20">
        <v>1</v>
      </c>
      <c r="U281" s="21">
        <v>6</v>
      </c>
      <c r="V281" s="53" t="str">
        <f t="shared" si="54"/>
        <v>ALTER TABLE MDL_ABT_B_PD_TDC_S01 ADD I_SIN_R_BAL_CL_ST_L06M NUMBER;</v>
      </c>
      <c r="W281" s="9" t="str">
        <f>","&amp;H281&amp;"(CASE WHEN TIPO_CNSM_CD='"&amp;P281&amp;"' AND "&amp;X281&amp;" THEN "&amp;G281&amp;" END) AS "&amp;I281</f>
        <v>,SUM(CASE WHEN TIPO_CNSM_CD='BAL_CL' AND B.PERIODOMES BETWEEN TO_CHAR(ADD_MONTHS(A.REF_DATE,-6),'YYYYMM') AND TO_CHAR(ADD_MONTHS(A.REF_DATE,-1),'YYYYMM') THEN IN_R_SDO_LM END) AS I_SIN_R_BAL_CL_ST_L06M</v>
      </c>
      <c r="X281" s="54" t="str">
        <f t="shared" si="55"/>
        <v>B.PERIODOMES BETWEEN TO_CHAR(ADD_MONTHS(A.REF_DATE,-6),'YYYYMM') AND TO_CHAR(ADD_MONTHS(A.REF_DATE,-1),'YYYYMM')</v>
      </c>
      <c r="Y281" s="54" t="str">
        <f>","&amp;I281&amp;"=B."&amp;I281</f>
        <v>,I_SIN_R_BAL_CL_ST_L06M=B.I_SIN_R_BAL_CL_ST_L06M</v>
      </c>
      <c r="Z281" s="40" t="str">
        <f>",B."&amp;I281</f>
        <v>,B.I_SIN_R_BAL_CL_ST_L06M</v>
      </c>
    </row>
    <row r="282" spans="1:26" x14ac:dyDescent="0.25">
      <c r="A282" s="8" t="s">
        <v>413</v>
      </c>
      <c r="B282" s="21">
        <f t="shared" si="57"/>
        <v>281</v>
      </c>
      <c r="C282" s="15">
        <f t="shared" si="58"/>
        <v>21</v>
      </c>
      <c r="D282" s="15">
        <f t="shared" si="60"/>
        <v>11</v>
      </c>
      <c r="E282" s="48" t="s">
        <v>402</v>
      </c>
      <c r="F282" s="48" t="s">
        <v>196</v>
      </c>
      <c r="G282" s="15" t="s">
        <v>112</v>
      </c>
      <c r="H282" s="15" t="s">
        <v>86</v>
      </c>
      <c r="I282" s="61" t="str">
        <f t="shared" si="61"/>
        <v>I_SIN_R_BAL_CL_ST_L12M</v>
      </c>
      <c r="J282" s="15" cm="1">
        <f t="array" ref="J282">SUMPRODUCT(--(I282=$I$2:$I$625))</f>
        <v>1</v>
      </c>
      <c r="K282" s="14">
        <v>24</v>
      </c>
      <c r="L282" s="15" t="s">
        <v>444</v>
      </c>
      <c r="M282" s="15" t="s">
        <v>10</v>
      </c>
      <c r="N282" s="14" t="s">
        <v>16</v>
      </c>
      <c r="O282" s="15" t="str">
        <f>"R_"&amp;P282&amp;"_"&amp;F282</f>
        <v>R_BAL_CL_ST</v>
      </c>
      <c r="P282" s="14" t="s">
        <v>486</v>
      </c>
      <c r="Q282" s="14" t="str">
        <f>VLOOKUP(L282,Nomencalture!$G$20:$H$33,2,0)</f>
        <v>Credit Card Outstanding Balance / Credit Limit</v>
      </c>
      <c r="R282" s="16" t="str">
        <f t="shared" si="63"/>
        <v>L12M</v>
      </c>
      <c r="S282" s="16" t="s">
        <v>54</v>
      </c>
      <c r="T282" s="20">
        <v>1</v>
      </c>
      <c r="U282" s="21">
        <v>12</v>
      </c>
      <c r="V282" s="53" t="str">
        <f t="shared" si="54"/>
        <v>ALTER TABLE MDL_ABT_B_PD_TDC_S01 ADD I_SIN_R_BAL_CL_ST_L12M NUMBER;</v>
      </c>
      <c r="W282" s="9" t="str">
        <f>","&amp;H282&amp;"(CASE WHEN TIPO_CNSM_CD='"&amp;P282&amp;"' AND "&amp;X282&amp;" THEN "&amp;G282&amp;" END) AS "&amp;I282</f>
        <v>,SUM(CASE WHEN TIPO_CNSM_CD='BAL_CL' AND B.PERIODOMES BETWEEN TO_CHAR(ADD_MONTHS(A.REF_DATE,-12),'YYYYMM') AND TO_CHAR(ADD_MONTHS(A.REF_DATE,-1),'YYYYMM') THEN IN_R_SDO_LM END) AS I_SIN_R_BAL_CL_ST_L12M</v>
      </c>
      <c r="X282" s="54" t="str">
        <f t="shared" si="55"/>
        <v>B.PERIODOMES BETWEEN TO_CHAR(ADD_MONTHS(A.REF_DATE,-12),'YYYYMM') AND TO_CHAR(ADD_MONTHS(A.REF_DATE,-1),'YYYYMM')</v>
      </c>
      <c r="Y282" s="54" t="str">
        <f>","&amp;I282&amp;"=B."&amp;I282</f>
        <v>,I_SIN_R_BAL_CL_ST_L12M=B.I_SIN_R_BAL_CL_ST_L12M</v>
      </c>
      <c r="Z282" s="40" t="str">
        <f>",B."&amp;I282</f>
        <v>,B.I_SIN_R_BAL_CL_ST_L12M</v>
      </c>
    </row>
    <row r="283" spans="1:26" x14ac:dyDescent="0.25">
      <c r="A283" s="8" t="s">
        <v>413</v>
      </c>
      <c r="B283" s="21">
        <f t="shared" si="57"/>
        <v>282</v>
      </c>
      <c r="C283" s="15">
        <f t="shared" si="58"/>
        <v>22</v>
      </c>
      <c r="D283" s="15">
        <f t="shared" si="60"/>
        <v>11</v>
      </c>
      <c r="E283" s="48" t="s">
        <v>402</v>
      </c>
      <c r="F283" s="48" t="s">
        <v>196</v>
      </c>
      <c r="G283" s="15" t="s">
        <v>112</v>
      </c>
      <c r="H283" s="15" t="s">
        <v>86</v>
      </c>
      <c r="I283" s="61" t="str">
        <f t="shared" si="61"/>
        <v>I_SIN_R_BAL_CL_ST_L13_24</v>
      </c>
      <c r="J283" s="15" cm="1">
        <f t="array" ref="J283">SUMPRODUCT(--(I283=$I$2:$I$625))</f>
        <v>1</v>
      </c>
      <c r="K283" s="14">
        <v>26</v>
      </c>
      <c r="L283" s="15" t="s">
        <v>444</v>
      </c>
      <c r="M283" s="15" t="s">
        <v>10</v>
      </c>
      <c r="N283" s="14" t="s">
        <v>16</v>
      </c>
      <c r="O283" s="15" t="str">
        <f>"R_"&amp;P283&amp;"_"&amp;F283</f>
        <v>R_BAL_CL_ST</v>
      </c>
      <c r="P283" s="14" t="s">
        <v>486</v>
      </c>
      <c r="Q283" s="14" t="str">
        <f>VLOOKUP(L283,Nomencalture!$G$20:$H$33,2,0)</f>
        <v>Credit Card Outstanding Balance / Credit Limit</v>
      </c>
      <c r="R283" s="16" t="str">
        <f t="shared" si="63"/>
        <v>L13_24</v>
      </c>
      <c r="S283" s="16" t="s">
        <v>54</v>
      </c>
      <c r="T283" s="20">
        <v>13</v>
      </c>
      <c r="U283" s="21">
        <v>24</v>
      </c>
      <c r="V283" s="53" t="str">
        <f t="shared" si="54"/>
        <v>ALTER TABLE MDL_ABT_B_PD_TDC_S01 ADD I_SIN_R_BAL_CL_ST_L13_24 NUMBER;</v>
      </c>
      <c r="W283" s="9" t="str">
        <f>","&amp;H283&amp;"(CASE WHEN TIPO_CNSM_CD='"&amp;P283&amp;"' AND "&amp;X283&amp;" THEN "&amp;G283&amp;" END) AS "&amp;I283</f>
        <v>,SUM(CASE WHEN TIPO_CNSM_CD='BAL_CL' AND B.PERIODOMES BETWEEN TO_CHAR(ADD_MONTHS(A.REF_DATE,-24),'YYYYMM') AND TO_CHAR(ADD_MONTHS(A.REF_DATE,-13),'YYYYMM') THEN IN_R_SDO_LM END) AS I_SIN_R_BAL_CL_ST_L13_24</v>
      </c>
      <c r="X283" s="54" t="str">
        <f t="shared" si="55"/>
        <v>B.PERIODOMES BETWEEN TO_CHAR(ADD_MONTHS(A.REF_DATE,-24),'YYYYMM') AND TO_CHAR(ADD_MONTHS(A.REF_DATE,-13),'YYYYMM')</v>
      </c>
      <c r="Y283" s="54" t="str">
        <f>","&amp;I283&amp;"=B."&amp;I283</f>
        <v>,I_SIN_R_BAL_CL_ST_L13_24=B.I_SIN_R_BAL_CL_ST_L13_24</v>
      </c>
      <c r="Z283" s="40" t="str">
        <f>",B."&amp;I283</f>
        <v>,B.I_SIN_R_BAL_CL_ST_L13_24</v>
      </c>
    </row>
    <row r="284" spans="1:26" x14ac:dyDescent="0.25">
      <c r="A284" s="8" t="s">
        <v>413</v>
      </c>
      <c r="B284" s="21">
        <f t="shared" si="57"/>
        <v>283</v>
      </c>
      <c r="C284" s="15">
        <f t="shared" si="58"/>
        <v>23</v>
      </c>
      <c r="D284" s="15">
        <f t="shared" si="60"/>
        <v>11</v>
      </c>
      <c r="E284" s="48" t="s">
        <v>402</v>
      </c>
      <c r="F284" s="48" t="s">
        <v>196</v>
      </c>
      <c r="G284" s="15" t="s">
        <v>113</v>
      </c>
      <c r="H284" s="15" t="s">
        <v>86</v>
      </c>
      <c r="I284" s="61" t="str">
        <f t="shared" si="61"/>
        <v>I_SDC_R_BAL_CL_ST_L03M</v>
      </c>
      <c r="J284" s="15" cm="1">
        <f t="array" ref="J284">SUMPRODUCT(--(I284=$I$2:$I$625))</f>
        <v>1</v>
      </c>
      <c r="K284" s="14">
        <v>24</v>
      </c>
      <c r="L284" s="15" t="s">
        <v>444</v>
      </c>
      <c r="M284" s="15" t="s">
        <v>10</v>
      </c>
      <c r="N284" s="14" t="s">
        <v>17</v>
      </c>
      <c r="O284" s="15" t="str">
        <f>"R_"&amp;P284&amp;"_"&amp;F284</f>
        <v>R_BAL_CL_ST</v>
      </c>
      <c r="P284" s="14" t="s">
        <v>486</v>
      </c>
      <c r="Q284" s="14" t="str">
        <f>VLOOKUP(L284,Nomencalture!$G$20:$H$33,2,0)</f>
        <v>Credit Card Outstanding Balance / Credit Limit</v>
      </c>
      <c r="R284" s="16" t="str">
        <f t="shared" si="63"/>
        <v>L03M</v>
      </c>
      <c r="S284" s="16" t="s">
        <v>54</v>
      </c>
      <c r="T284" s="20">
        <v>1</v>
      </c>
      <c r="U284" s="21">
        <v>3</v>
      </c>
      <c r="V284" s="53" t="str">
        <f t="shared" si="54"/>
        <v>ALTER TABLE MDL_ABT_B_PD_TDC_S01 ADD I_SDC_R_BAL_CL_ST_L03M NUMBER;</v>
      </c>
      <c r="W284" s="9" t="str">
        <f>","&amp;H284&amp;"(CASE WHEN TIPO_CNSM_CD='"&amp;P284&amp;"' AND "&amp;X284&amp;" THEN "&amp;G284&amp;" END) AS "&amp;I284</f>
        <v>,SUM(CASE WHEN TIPO_CNSM_CD='BAL_CL' AND B.PERIODOMES BETWEEN TO_CHAR(ADD_MONTHS(A.REF_DATE,-3),'YYYYMM') AND TO_CHAR(ADD_MONTHS(A.REF_DATE,-1),'YYYYMM') THEN DC_R_SDO_LM END) AS I_SDC_R_BAL_CL_ST_L03M</v>
      </c>
      <c r="X284" s="54" t="str">
        <f t="shared" si="55"/>
        <v>B.PERIODOMES BETWEEN TO_CHAR(ADD_MONTHS(A.REF_DATE,-3),'YYYYMM') AND TO_CHAR(ADD_MONTHS(A.REF_DATE,-1),'YYYYMM')</v>
      </c>
      <c r="Y284" s="54" t="str">
        <f>","&amp;I284&amp;"=B."&amp;I284</f>
        <v>,I_SDC_R_BAL_CL_ST_L03M=B.I_SDC_R_BAL_CL_ST_L03M</v>
      </c>
      <c r="Z284" s="40" t="str">
        <f>",B."&amp;I284</f>
        <v>,B.I_SDC_R_BAL_CL_ST_L03M</v>
      </c>
    </row>
    <row r="285" spans="1:26" x14ac:dyDescent="0.25">
      <c r="A285" s="8" t="s">
        <v>413</v>
      </c>
      <c r="B285" s="21">
        <f t="shared" si="57"/>
        <v>284</v>
      </c>
      <c r="C285" s="15">
        <f t="shared" si="58"/>
        <v>24</v>
      </c>
      <c r="D285" s="15">
        <f t="shared" si="60"/>
        <v>11</v>
      </c>
      <c r="E285" s="48" t="s">
        <v>402</v>
      </c>
      <c r="F285" s="48" t="s">
        <v>196</v>
      </c>
      <c r="G285" s="15" t="s">
        <v>113</v>
      </c>
      <c r="H285" s="15" t="s">
        <v>86</v>
      </c>
      <c r="I285" s="61" t="str">
        <f t="shared" si="61"/>
        <v>I_SDC_R_BAL_CL_ST_L06M</v>
      </c>
      <c r="J285" s="15" cm="1">
        <f t="array" ref="J285">SUMPRODUCT(--(I285=$I$2:$I$625))</f>
        <v>1</v>
      </c>
      <c r="K285" s="14">
        <v>24</v>
      </c>
      <c r="L285" s="15" t="s">
        <v>444</v>
      </c>
      <c r="M285" s="15" t="s">
        <v>10</v>
      </c>
      <c r="N285" s="14" t="s">
        <v>17</v>
      </c>
      <c r="O285" s="15" t="str">
        <f>"R_"&amp;P285&amp;"_"&amp;F285</f>
        <v>R_BAL_CL_ST</v>
      </c>
      <c r="P285" s="14" t="s">
        <v>486</v>
      </c>
      <c r="Q285" s="14" t="str">
        <f>VLOOKUP(L285,Nomencalture!$G$20:$H$33,2,0)</f>
        <v>Credit Card Outstanding Balance / Credit Limit</v>
      </c>
      <c r="R285" s="16" t="str">
        <f t="shared" si="63"/>
        <v>L06M</v>
      </c>
      <c r="S285" s="16" t="s">
        <v>54</v>
      </c>
      <c r="T285" s="20">
        <v>1</v>
      </c>
      <c r="U285" s="21">
        <v>6</v>
      </c>
      <c r="V285" s="53" t="str">
        <f t="shared" si="54"/>
        <v>ALTER TABLE MDL_ABT_B_PD_TDC_S01 ADD I_SDC_R_BAL_CL_ST_L06M NUMBER;</v>
      </c>
      <c r="W285" s="9" t="str">
        <f>","&amp;H285&amp;"(CASE WHEN TIPO_CNSM_CD='"&amp;P285&amp;"' AND "&amp;X285&amp;" THEN "&amp;G285&amp;" END) AS "&amp;I285</f>
        <v>,SUM(CASE WHEN TIPO_CNSM_CD='BAL_CL' AND B.PERIODOMES BETWEEN TO_CHAR(ADD_MONTHS(A.REF_DATE,-6),'YYYYMM') AND TO_CHAR(ADD_MONTHS(A.REF_DATE,-1),'YYYYMM') THEN DC_R_SDO_LM END) AS I_SDC_R_BAL_CL_ST_L06M</v>
      </c>
      <c r="X285" s="54" t="str">
        <f t="shared" si="55"/>
        <v>B.PERIODOMES BETWEEN TO_CHAR(ADD_MONTHS(A.REF_DATE,-6),'YYYYMM') AND TO_CHAR(ADD_MONTHS(A.REF_DATE,-1),'YYYYMM')</v>
      </c>
      <c r="Y285" s="54" t="str">
        <f>","&amp;I285&amp;"=B."&amp;I285</f>
        <v>,I_SDC_R_BAL_CL_ST_L06M=B.I_SDC_R_BAL_CL_ST_L06M</v>
      </c>
      <c r="Z285" s="40" t="str">
        <f>",B."&amp;I285</f>
        <v>,B.I_SDC_R_BAL_CL_ST_L06M</v>
      </c>
    </row>
    <row r="286" spans="1:26" x14ac:dyDescent="0.25">
      <c r="A286" s="8" t="s">
        <v>413</v>
      </c>
      <c r="B286" s="21">
        <f t="shared" si="57"/>
        <v>285</v>
      </c>
      <c r="C286" s="15">
        <f t="shared" si="58"/>
        <v>25</v>
      </c>
      <c r="D286" s="15">
        <f t="shared" si="60"/>
        <v>11</v>
      </c>
      <c r="E286" s="48" t="s">
        <v>402</v>
      </c>
      <c r="F286" s="48" t="s">
        <v>196</v>
      </c>
      <c r="G286" s="15" t="s">
        <v>113</v>
      </c>
      <c r="H286" s="15" t="s">
        <v>86</v>
      </c>
      <c r="I286" s="61" t="str">
        <f t="shared" si="61"/>
        <v>I_SDC_R_BAL_CL_ST_L12M</v>
      </c>
      <c r="J286" s="15" cm="1">
        <f t="array" ref="J286">SUMPRODUCT(--(I286=$I$2:$I$625))</f>
        <v>1</v>
      </c>
      <c r="K286" s="14">
        <v>24</v>
      </c>
      <c r="L286" s="15" t="s">
        <v>444</v>
      </c>
      <c r="M286" s="15" t="s">
        <v>10</v>
      </c>
      <c r="N286" s="14" t="s">
        <v>17</v>
      </c>
      <c r="O286" s="15" t="str">
        <f>"R_"&amp;P286&amp;"_"&amp;F286</f>
        <v>R_BAL_CL_ST</v>
      </c>
      <c r="P286" s="14" t="s">
        <v>486</v>
      </c>
      <c r="Q286" s="14" t="str">
        <f>VLOOKUP(L286,Nomencalture!$G$20:$H$33,2,0)</f>
        <v>Credit Card Outstanding Balance / Credit Limit</v>
      </c>
      <c r="R286" s="16" t="str">
        <f t="shared" si="63"/>
        <v>L12M</v>
      </c>
      <c r="S286" s="16" t="s">
        <v>54</v>
      </c>
      <c r="T286" s="20">
        <v>1</v>
      </c>
      <c r="U286" s="21">
        <v>12</v>
      </c>
      <c r="V286" s="53" t="str">
        <f t="shared" si="54"/>
        <v>ALTER TABLE MDL_ABT_B_PD_TDC_S01 ADD I_SDC_R_BAL_CL_ST_L12M NUMBER;</v>
      </c>
      <c r="W286" s="9" t="str">
        <f>","&amp;H286&amp;"(CASE WHEN TIPO_CNSM_CD='"&amp;P286&amp;"' AND "&amp;X286&amp;" THEN "&amp;G286&amp;" END) AS "&amp;I286</f>
        <v>,SUM(CASE WHEN TIPO_CNSM_CD='BAL_CL' AND B.PERIODOMES BETWEEN TO_CHAR(ADD_MONTHS(A.REF_DATE,-12),'YYYYMM') AND TO_CHAR(ADD_MONTHS(A.REF_DATE,-1),'YYYYMM') THEN DC_R_SDO_LM END) AS I_SDC_R_BAL_CL_ST_L12M</v>
      </c>
      <c r="X286" s="54" t="str">
        <f t="shared" si="55"/>
        <v>B.PERIODOMES BETWEEN TO_CHAR(ADD_MONTHS(A.REF_DATE,-12),'YYYYMM') AND TO_CHAR(ADD_MONTHS(A.REF_DATE,-1),'YYYYMM')</v>
      </c>
      <c r="Y286" s="54" t="str">
        <f>","&amp;I286&amp;"=B."&amp;I286</f>
        <v>,I_SDC_R_BAL_CL_ST_L12M=B.I_SDC_R_BAL_CL_ST_L12M</v>
      </c>
      <c r="Z286" s="40" t="str">
        <f>",B."&amp;I286</f>
        <v>,B.I_SDC_R_BAL_CL_ST_L12M</v>
      </c>
    </row>
    <row r="287" spans="1:26" x14ac:dyDescent="0.25">
      <c r="A287" s="30" t="s">
        <v>413</v>
      </c>
      <c r="B287" s="24">
        <f t="shared" si="57"/>
        <v>286</v>
      </c>
      <c r="C287" s="18">
        <f t="shared" si="58"/>
        <v>26</v>
      </c>
      <c r="D287" s="18">
        <f t="shared" si="60"/>
        <v>11</v>
      </c>
      <c r="E287" s="49" t="s">
        <v>402</v>
      </c>
      <c r="F287" s="49" t="s">
        <v>196</v>
      </c>
      <c r="G287" s="18" t="s">
        <v>113</v>
      </c>
      <c r="H287" s="18" t="s">
        <v>86</v>
      </c>
      <c r="I287" s="62" t="str">
        <f t="shared" si="61"/>
        <v>I_SDC_R_BAL_CL_ST_L13_24</v>
      </c>
      <c r="J287" s="18" cm="1">
        <f t="array" ref="J287">SUMPRODUCT(--(I287=$I$2:$I$625))</f>
        <v>1</v>
      </c>
      <c r="K287" s="17">
        <v>26</v>
      </c>
      <c r="L287" s="18" t="s">
        <v>444</v>
      </c>
      <c r="M287" s="18" t="s">
        <v>10</v>
      </c>
      <c r="N287" s="17" t="s">
        <v>17</v>
      </c>
      <c r="O287" s="18" t="str">
        <f>"R_"&amp;P287&amp;"_"&amp;F287</f>
        <v>R_BAL_CL_ST</v>
      </c>
      <c r="P287" s="17" t="s">
        <v>486</v>
      </c>
      <c r="Q287" s="17" t="str">
        <f>VLOOKUP(L287,Nomencalture!$G$20:$H$33,2,0)</f>
        <v>Credit Card Outstanding Balance / Credit Limit</v>
      </c>
      <c r="R287" s="19" t="str">
        <f t="shared" si="63"/>
        <v>L13_24</v>
      </c>
      <c r="S287" s="19" t="s">
        <v>54</v>
      </c>
      <c r="T287" s="23">
        <v>13</v>
      </c>
      <c r="U287" s="24">
        <v>24</v>
      </c>
      <c r="V287" s="53" t="str">
        <f t="shared" si="54"/>
        <v>ALTER TABLE MDL_ABT_B_PD_TDC_S01 ADD I_SDC_R_BAL_CL_ST_L13_24 NUMBER;</v>
      </c>
      <c r="W287" s="9" t="str">
        <f>","&amp;H287&amp;"(CASE WHEN TIPO_CNSM_CD='"&amp;P287&amp;"' AND "&amp;X287&amp;" THEN "&amp;G287&amp;" END) AS "&amp;I287</f>
        <v>,SUM(CASE WHEN TIPO_CNSM_CD='BAL_CL' AND B.PERIODOMES BETWEEN TO_CHAR(ADD_MONTHS(A.REF_DATE,-24),'YYYYMM') AND TO_CHAR(ADD_MONTHS(A.REF_DATE,-13),'YYYYMM') THEN DC_R_SDO_LM END) AS I_SDC_R_BAL_CL_ST_L13_24</v>
      </c>
      <c r="X287" s="57" t="str">
        <f t="shared" si="55"/>
        <v>B.PERIODOMES BETWEEN TO_CHAR(ADD_MONTHS(A.REF_DATE,-24),'YYYYMM') AND TO_CHAR(ADD_MONTHS(A.REF_DATE,-13),'YYYYMM')</v>
      </c>
      <c r="Y287" s="54" t="str">
        <f>","&amp;I287&amp;"=B."&amp;I287</f>
        <v>,I_SDC_R_BAL_CL_ST_L13_24=B.I_SDC_R_BAL_CL_ST_L13_24</v>
      </c>
      <c r="Z287" s="40" t="str">
        <f>",B."&amp;I287</f>
        <v>,B.I_SDC_R_BAL_CL_ST_L13_24</v>
      </c>
    </row>
    <row r="288" spans="1:26" x14ac:dyDescent="0.25">
      <c r="A288" s="8" t="s">
        <v>413</v>
      </c>
      <c r="B288" s="21">
        <f t="shared" si="57"/>
        <v>287</v>
      </c>
      <c r="C288" s="15">
        <f t="shared" si="58"/>
        <v>1</v>
      </c>
      <c r="D288" s="15">
        <f t="shared" si="60"/>
        <v>12</v>
      </c>
      <c r="E288" s="48" t="s">
        <v>402</v>
      </c>
      <c r="F288" s="48" t="s">
        <v>196</v>
      </c>
      <c r="G288" s="15" t="s">
        <v>72</v>
      </c>
      <c r="H288" s="15" t="s">
        <v>85</v>
      </c>
      <c r="I288" s="61" t="str">
        <f>M288&amp;"_"&amp;IF(N288&lt;&gt;"R",N288&amp;"_","")&amp;O288&amp;IF(R288&lt;&gt;"", "_", "")&amp;R288</f>
        <v>I_R_PYM_CL_ST_00MB</v>
      </c>
      <c r="J288" s="15" cm="1">
        <f t="array" ref="J288">SUMPRODUCT(--(I288=$I$2:$I$625))</f>
        <v>1</v>
      </c>
      <c r="K288" s="14">
        <v>20</v>
      </c>
      <c r="L288" s="15" t="s">
        <v>445</v>
      </c>
      <c r="M288" s="15" t="s">
        <v>10</v>
      </c>
      <c r="N288" s="14" t="s">
        <v>11</v>
      </c>
      <c r="O288" s="15" t="str">
        <f>"R_"&amp;P288&amp;"_"&amp;F288</f>
        <v>R_PYM_CL_ST</v>
      </c>
      <c r="P288" s="14" t="s">
        <v>487</v>
      </c>
      <c r="Q288" s="14" t="str">
        <f>VLOOKUP(L288,Nomencalture!$G$20:$H$33,2,0)</f>
        <v>Credit Card Payments / Credit Limit</v>
      </c>
      <c r="R288" s="16" t="str">
        <f t="shared" ref="R288:R294" si="64">IF(AND(S288="P",N288="R"),TEXT(T288,"00")&amp;"MB",IF(T288&gt;1,"L"&amp;TEXT(T288,"00")&amp;"_"&amp;TEXT(U288,"00"),"L"&amp;TEXT(U288,"00")&amp;"M"))</f>
        <v>00MB</v>
      </c>
      <c r="S288" s="16" t="s">
        <v>90</v>
      </c>
      <c r="T288" s="21">
        <v>0</v>
      </c>
      <c r="U288" s="21">
        <v>0</v>
      </c>
      <c r="V288" s="53" t="str">
        <f t="shared" si="54"/>
        <v>ALTER TABLE MDL_ABT_B_PD_TDC_S01 ADD I_R_PYM_CL_ST_00MB NUMBER;</v>
      </c>
      <c r="W288" s="9" t="str">
        <f>","&amp;H288&amp;"(CASE WHEN TIPO_CNSM_CD='"&amp;P288&amp;"' AND "&amp;X288&amp;" THEN "&amp;G288&amp;" END) AS "&amp;I288</f>
        <v>,AVG(CASE WHEN TIPO_CNSM_CD='PYM_CL' AND B.PERIODOMES=TO_CHAR(ADD_MONTHS(A.REF_DATE,-0),'YYYYMM') THEN R_PGO_LM END) AS I_R_PYM_CL_ST_00MB</v>
      </c>
      <c r="X288" s="54" t="str">
        <f t="shared" si="55"/>
        <v>B.PERIODOMES=TO_CHAR(ADD_MONTHS(A.REF_DATE,-0),'YYYYMM')</v>
      </c>
      <c r="Y288" s="54" t="str">
        <f>","&amp;I288&amp;"=B."&amp;I288</f>
        <v>,I_R_PYM_CL_ST_00MB=B.I_R_PYM_CL_ST_00MB</v>
      </c>
      <c r="Z288" s="40" t="str">
        <f>",B."&amp;I288</f>
        <v>,B.I_R_PYM_CL_ST_00MB</v>
      </c>
    </row>
    <row r="289" spans="1:26" x14ac:dyDescent="0.25">
      <c r="A289" s="8" t="s">
        <v>413</v>
      </c>
      <c r="B289" s="21">
        <f t="shared" si="57"/>
        <v>288</v>
      </c>
      <c r="C289" s="15">
        <f t="shared" si="58"/>
        <v>2</v>
      </c>
      <c r="D289" s="15">
        <f t="shared" ref="D289:D314" si="65">IF(MOD(B288,26)=0,D288+1,D288)</f>
        <v>12</v>
      </c>
      <c r="E289" s="48" t="s">
        <v>402</v>
      </c>
      <c r="F289" s="48" t="s">
        <v>196</v>
      </c>
      <c r="G289" s="15" t="s">
        <v>72</v>
      </c>
      <c r="H289" s="15" t="s">
        <v>85</v>
      </c>
      <c r="I289" s="61" t="str">
        <f t="shared" ref="I289:I313" si="66">M289&amp;"_"&amp;IF(N289&lt;&gt;"R",N289&amp;"_","")&amp;O289&amp;IF(R289&lt;&gt;"", "_", "")&amp;R289</f>
        <v>I_R_PYM_CL_ST_01MB</v>
      </c>
      <c r="J289" s="15" cm="1">
        <f t="array" ref="J289">SUMPRODUCT(--(I289=$I$2:$I$625))</f>
        <v>1</v>
      </c>
      <c r="K289" s="14">
        <v>20</v>
      </c>
      <c r="L289" s="15" t="s">
        <v>445</v>
      </c>
      <c r="M289" s="15" t="s">
        <v>10</v>
      </c>
      <c r="N289" s="14" t="s">
        <v>11</v>
      </c>
      <c r="O289" s="15" t="str">
        <f>"R_"&amp;P289&amp;"_"&amp;F289</f>
        <v>R_PYM_CL_ST</v>
      </c>
      <c r="P289" s="14" t="s">
        <v>487</v>
      </c>
      <c r="Q289" s="14" t="str">
        <f>VLOOKUP(L289,Nomencalture!$G$20:$H$33,2,0)</f>
        <v>Credit Card Payments / Credit Limit</v>
      </c>
      <c r="R289" s="16" t="str">
        <f t="shared" si="64"/>
        <v>01MB</v>
      </c>
      <c r="S289" s="16" t="s">
        <v>90</v>
      </c>
      <c r="T289" s="21">
        <v>1</v>
      </c>
      <c r="U289" s="21">
        <v>1</v>
      </c>
      <c r="V289" s="53" t="str">
        <f t="shared" si="54"/>
        <v>ALTER TABLE MDL_ABT_B_PD_TDC_S01 ADD I_R_PYM_CL_ST_01MB NUMBER;</v>
      </c>
      <c r="W289" s="9" t="str">
        <f>","&amp;H289&amp;"(CASE WHEN TIPO_CNSM_CD='"&amp;P289&amp;"' AND "&amp;X289&amp;" THEN "&amp;G289&amp;" END) AS "&amp;I289</f>
        <v>,AVG(CASE WHEN TIPO_CNSM_CD='PYM_CL' AND B.PERIODOMES=TO_CHAR(ADD_MONTHS(A.REF_DATE,-1),'YYYYMM') THEN R_PGO_LM END) AS I_R_PYM_CL_ST_01MB</v>
      </c>
      <c r="X289" s="54" t="str">
        <f t="shared" si="55"/>
        <v>B.PERIODOMES=TO_CHAR(ADD_MONTHS(A.REF_DATE,-1),'YYYYMM')</v>
      </c>
      <c r="Y289" s="54" t="str">
        <f>","&amp;I289&amp;"=B."&amp;I289</f>
        <v>,I_R_PYM_CL_ST_01MB=B.I_R_PYM_CL_ST_01MB</v>
      </c>
      <c r="Z289" s="40" t="str">
        <f>",B."&amp;I289</f>
        <v>,B.I_R_PYM_CL_ST_01MB</v>
      </c>
    </row>
    <row r="290" spans="1:26" x14ac:dyDescent="0.25">
      <c r="A290" s="8" t="s">
        <v>413</v>
      </c>
      <c r="B290" s="21">
        <f t="shared" si="57"/>
        <v>289</v>
      </c>
      <c r="C290" s="15">
        <f t="shared" si="58"/>
        <v>3</v>
      </c>
      <c r="D290" s="15">
        <f t="shared" si="65"/>
        <v>12</v>
      </c>
      <c r="E290" s="48" t="s">
        <v>402</v>
      </c>
      <c r="F290" s="48" t="s">
        <v>196</v>
      </c>
      <c r="G290" s="15" t="s">
        <v>72</v>
      </c>
      <c r="H290" s="15" t="s">
        <v>85</v>
      </c>
      <c r="I290" s="61" t="str">
        <f t="shared" si="66"/>
        <v>I_R_PYM_CL_ST_02MB</v>
      </c>
      <c r="J290" s="15" cm="1">
        <f t="array" ref="J290">SUMPRODUCT(--(I290=$I$2:$I$625))</f>
        <v>1</v>
      </c>
      <c r="K290" s="14">
        <v>20</v>
      </c>
      <c r="L290" s="15" t="s">
        <v>445</v>
      </c>
      <c r="M290" s="15" t="s">
        <v>10</v>
      </c>
      <c r="N290" s="14" t="s">
        <v>11</v>
      </c>
      <c r="O290" s="15" t="str">
        <f>"R_"&amp;P290&amp;"_"&amp;F290</f>
        <v>R_PYM_CL_ST</v>
      </c>
      <c r="P290" s="14" t="s">
        <v>487</v>
      </c>
      <c r="Q290" s="14" t="str">
        <f>VLOOKUP(L290,Nomencalture!$G$20:$H$33,2,0)</f>
        <v>Credit Card Payments / Credit Limit</v>
      </c>
      <c r="R290" s="16" t="str">
        <f t="shared" si="64"/>
        <v>02MB</v>
      </c>
      <c r="S290" s="16" t="s">
        <v>90</v>
      </c>
      <c r="T290" s="21">
        <v>2</v>
      </c>
      <c r="U290" s="21">
        <v>2</v>
      </c>
      <c r="V290" s="53" t="str">
        <f t="shared" si="54"/>
        <v>ALTER TABLE MDL_ABT_B_PD_TDC_S01 ADD I_R_PYM_CL_ST_02MB NUMBER;</v>
      </c>
      <c r="W290" s="9" t="str">
        <f>","&amp;H290&amp;"(CASE WHEN TIPO_CNSM_CD='"&amp;P290&amp;"' AND "&amp;X290&amp;" THEN "&amp;G290&amp;" END) AS "&amp;I290</f>
        <v>,AVG(CASE WHEN TIPO_CNSM_CD='PYM_CL' AND B.PERIODOMES=TO_CHAR(ADD_MONTHS(A.REF_DATE,-2),'YYYYMM') THEN R_PGO_LM END) AS I_R_PYM_CL_ST_02MB</v>
      </c>
      <c r="X290" s="54" t="str">
        <f t="shared" si="55"/>
        <v>B.PERIODOMES=TO_CHAR(ADD_MONTHS(A.REF_DATE,-2),'YYYYMM')</v>
      </c>
      <c r="Y290" s="54" t="str">
        <f>","&amp;I290&amp;"=B."&amp;I290</f>
        <v>,I_R_PYM_CL_ST_02MB=B.I_R_PYM_CL_ST_02MB</v>
      </c>
      <c r="Z290" s="40" t="str">
        <f>",B."&amp;I290</f>
        <v>,B.I_R_PYM_CL_ST_02MB</v>
      </c>
    </row>
    <row r="291" spans="1:26" x14ac:dyDescent="0.25">
      <c r="A291" s="8" t="s">
        <v>413</v>
      </c>
      <c r="B291" s="21">
        <f t="shared" si="57"/>
        <v>290</v>
      </c>
      <c r="C291" s="15">
        <f t="shared" si="58"/>
        <v>4</v>
      </c>
      <c r="D291" s="15">
        <f t="shared" si="65"/>
        <v>12</v>
      </c>
      <c r="E291" s="48" t="s">
        <v>402</v>
      </c>
      <c r="F291" s="48" t="s">
        <v>196</v>
      </c>
      <c r="G291" s="15" t="s">
        <v>72</v>
      </c>
      <c r="H291" s="15" t="s">
        <v>85</v>
      </c>
      <c r="I291" s="61" t="str">
        <f t="shared" si="66"/>
        <v>I_R_PYM_CL_ST_03MB</v>
      </c>
      <c r="J291" s="15" cm="1">
        <f t="array" ref="J291">SUMPRODUCT(--(I291=$I$2:$I$625))</f>
        <v>1</v>
      </c>
      <c r="K291" s="14">
        <v>20</v>
      </c>
      <c r="L291" s="15" t="s">
        <v>445</v>
      </c>
      <c r="M291" s="15" t="s">
        <v>10</v>
      </c>
      <c r="N291" s="14" t="s">
        <v>11</v>
      </c>
      <c r="O291" s="15" t="str">
        <f>"R_"&amp;P291&amp;"_"&amp;F291</f>
        <v>R_PYM_CL_ST</v>
      </c>
      <c r="P291" s="14" t="s">
        <v>487</v>
      </c>
      <c r="Q291" s="14" t="str">
        <f>VLOOKUP(L291,Nomencalture!$G$20:$H$33,2,0)</f>
        <v>Credit Card Payments / Credit Limit</v>
      </c>
      <c r="R291" s="16" t="str">
        <f t="shared" si="64"/>
        <v>03MB</v>
      </c>
      <c r="S291" s="16" t="s">
        <v>90</v>
      </c>
      <c r="T291" s="21">
        <v>3</v>
      </c>
      <c r="U291" s="21">
        <v>3</v>
      </c>
      <c r="V291" s="53" t="str">
        <f t="shared" si="54"/>
        <v>ALTER TABLE MDL_ABT_B_PD_TDC_S01 ADD I_R_PYM_CL_ST_03MB NUMBER;</v>
      </c>
      <c r="W291" s="9" t="str">
        <f>","&amp;H291&amp;"(CASE WHEN TIPO_CNSM_CD='"&amp;P291&amp;"' AND "&amp;X291&amp;" THEN "&amp;G291&amp;" END) AS "&amp;I291</f>
        <v>,AVG(CASE WHEN TIPO_CNSM_CD='PYM_CL' AND B.PERIODOMES=TO_CHAR(ADD_MONTHS(A.REF_DATE,-3),'YYYYMM') THEN R_PGO_LM END) AS I_R_PYM_CL_ST_03MB</v>
      </c>
      <c r="X291" s="54" t="str">
        <f t="shared" si="55"/>
        <v>B.PERIODOMES=TO_CHAR(ADD_MONTHS(A.REF_DATE,-3),'YYYYMM')</v>
      </c>
      <c r="Y291" s="54" t="str">
        <f>","&amp;I291&amp;"=B."&amp;I291</f>
        <v>,I_R_PYM_CL_ST_03MB=B.I_R_PYM_CL_ST_03MB</v>
      </c>
      <c r="Z291" s="40" t="str">
        <f>",B."&amp;I291</f>
        <v>,B.I_R_PYM_CL_ST_03MB</v>
      </c>
    </row>
    <row r="292" spans="1:26" x14ac:dyDescent="0.25">
      <c r="A292" s="8" t="s">
        <v>413</v>
      </c>
      <c r="B292" s="21">
        <f t="shared" si="57"/>
        <v>291</v>
      </c>
      <c r="C292" s="15">
        <f t="shared" si="58"/>
        <v>5</v>
      </c>
      <c r="D292" s="15">
        <f t="shared" si="65"/>
        <v>12</v>
      </c>
      <c r="E292" s="48" t="s">
        <v>402</v>
      </c>
      <c r="F292" s="48" t="s">
        <v>196</v>
      </c>
      <c r="G292" s="15" t="s">
        <v>72</v>
      </c>
      <c r="H292" s="15" t="s">
        <v>85</v>
      </c>
      <c r="I292" s="61" t="str">
        <f t="shared" si="66"/>
        <v>I_R_PYM_CL_ST_06MB</v>
      </c>
      <c r="J292" s="15" cm="1">
        <f t="array" ref="J292">SUMPRODUCT(--(I292=$I$2:$I$625))</f>
        <v>1</v>
      </c>
      <c r="K292" s="14">
        <v>20</v>
      </c>
      <c r="L292" s="15" t="s">
        <v>445</v>
      </c>
      <c r="M292" s="15" t="s">
        <v>10</v>
      </c>
      <c r="N292" s="14" t="s">
        <v>11</v>
      </c>
      <c r="O292" s="15" t="str">
        <f>"R_"&amp;P292&amp;"_"&amp;F292</f>
        <v>R_PYM_CL_ST</v>
      </c>
      <c r="P292" s="14" t="s">
        <v>487</v>
      </c>
      <c r="Q292" s="14" t="str">
        <f>VLOOKUP(L292,Nomencalture!$G$20:$H$33,2,0)</f>
        <v>Credit Card Payments / Credit Limit</v>
      </c>
      <c r="R292" s="16" t="str">
        <f t="shared" si="64"/>
        <v>06MB</v>
      </c>
      <c r="S292" s="16" t="s">
        <v>90</v>
      </c>
      <c r="T292" s="21">
        <v>6</v>
      </c>
      <c r="U292" s="21">
        <v>6</v>
      </c>
      <c r="V292" s="53" t="str">
        <f t="shared" si="54"/>
        <v>ALTER TABLE MDL_ABT_B_PD_TDC_S01 ADD I_R_PYM_CL_ST_06MB NUMBER;</v>
      </c>
      <c r="W292" s="9" t="str">
        <f>","&amp;H292&amp;"(CASE WHEN TIPO_CNSM_CD='"&amp;P292&amp;"' AND "&amp;X292&amp;" THEN "&amp;G292&amp;" END) AS "&amp;I292</f>
        <v>,AVG(CASE WHEN TIPO_CNSM_CD='PYM_CL' AND B.PERIODOMES=TO_CHAR(ADD_MONTHS(A.REF_DATE,-6),'YYYYMM') THEN R_PGO_LM END) AS I_R_PYM_CL_ST_06MB</v>
      </c>
      <c r="X292" s="54" t="str">
        <f t="shared" si="55"/>
        <v>B.PERIODOMES=TO_CHAR(ADD_MONTHS(A.REF_DATE,-6),'YYYYMM')</v>
      </c>
      <c r="Y292" s="54" t="str">
        <f>","&amp;I292&amp;"=B."&amp;I292</f>
        <v>,I_R_PYM_CL_ST_06MB=B.I_R_PYM_CL_ST_06MB</v>
      </c>
      <c r="Z292" s="40" t="str">
        <f>",B."&amp;I292</f>
        <v>,B.I_R_PYM_CL_ST_06MB</v>
      </c>
    </row>
    <row r="293" spans="1:26" x14ac:dyDescent="0.25">
      <c r="A293" s="8" t="s">
        <v>413</v>
      </c>
      <c r="B293" s="21">
        <f t="shared" si="57"/>
        <v>292</v>
      </c>
      <c r="C293" s="15">
        <f t="shared" si="58"/>
        <v>6</v>
      </c>
      <c r="D293" s="15">
        <f t="shared" si="65"/>
        <v>12</v>
      </c>
      <c r="E293" s="48" t="s">
        <v>402</v>
      </c>
      <c r="F293" s="48" t="s">
        <v>196</v>
      </c>
      <c r="G293" s="15" t="s">
        <v>72</v>
      </c>
      <c r="H293" s="15" t="s">
        <v>85</v>
      </c>
      <c r="I293" s="61" t="str">
        <f t="shared" si="66"/>
        <v>I_R_PYM_CL_ST_09MB</v>
      </c>
      <c r="J293" s="15" cm="1">
        <f t="array" ref="J293">SUMPRODUCT(--(I293=$I$2:$I$625))</f>
        <v>1</v>
      </c>
      <c r="K293" s="14">
        <v>20</v>
      </c>
      <c r="L293" s="15" t="s">
        <v>445</v>
      </c>
      <c r="M293" s="15" t="s">
        <v>10</v>
      </c>
      <c r="N293" s="14" t="s">
        <v>11</v>
      </c>
      <c r="O293" s="15" t="str">
        <f>"R_"&amp;P293&amp;"_"&amp;F293</f>
        <v>R_PYM_CL_ST</v>
      </c>
      <c r="P293" s="14" t="s">
        <v>487</v>
      </c>
      <c r="Q293" s="14" t="str">
        <f>VLOOKUP(L293,Nomencalture!$G$20:$H$33,2,0)</f>
        <v>Credit Card Payments / Credit Limit</v>
      </c>
      <c r="R293" s="16" t="str">
        <f t="shared" si="64"/>
        <v>09MB</v>
      </c>
      <c r="S293" s="16" t="s">
        <v>90</v>
      </c>
      <c r="T293" s="21">
        <v>9</v>
      </c>
      <c r="U293" s="21">
        <v>9</v>
      </c>
      <c r="V293" s="53" t="str">
        <f t="shared" si="54"/>
        <v>ALTER TABLE MDL_ABT_B_PD_TDC_S01 ADD I_R_PYM_CL_ST_09MB NUMBER;</v>
      </c>
      <c r="W293" s="9" t="str">
        <f>","&amp;H293&amp;"(CASE WHEN TIPO_CNSM_CD='"&amp;P293&amp;"' AND "&amp;X293&amp;" THEN "&amp;G293&amp;" END) AS "&amp;I293</f>
        <v>,AVG(CASE WHEN TIPO_CNSM_CD='PYM_CL' AND B.PERIODOMES=TO_CHAR(ADD_MONTHS(A.REF_DATE,-9),'YYYYMM') THEN R_PGO_LM END) AS I_R_PYM_CL_ST_09MB</v>
      </c>
      <c r="X293" s="54" t="str">
        <f t="shared" si="55"/>
        <v>B.PERIODOMES=TO_CHAR(ADD_MONTHS(A.REF_DATE,-9),'YYYYMM')</v>
      </c>
      <c r="Y293" s="54" t="str">
        <f>","&amp;I293&amp;"=B."&amp;I293</f>
        <v>,I_R_PYM_CL_ST_09MB=B.I_R_PYM_CL_ST_09MB</v>
      </c>
      <c r="Z293" s="40" t="str">
        <f>",B."&amp;I293</f>
        <v>,B.I_R_PYM_CL_ST_09MB</v>
      </c>
    </row>
    <row r="294" spans="1:26" x14ac:dyDescent="0.25">
      <c r="A294" s="8" t="s">
        <v>413</v>
      </c>
      <c r="B294" s="21">
        <f t="shared" si="57"/>
        <v>293</v>
      </c>
      <c r="C294" s="15">
        <f t="shared" si="58"/>
        <v>7</v>
      </c>
      <c r="D294" s="15">
        <f t="shared" si="65"/>
        <v>12</v>
      </c>
      <c r="E294" s="48" t="s">
        <v>402</v>
      </c>
      <c r="F294" s="48" t="s">
        <v>196</v>
      </c>
      <c r="G294" s="15" t="s">
        <v>72</v>
      </c>
      <c r="H294" s="15" t="s">
        <v>85</v>
      </c>
      <c r="I294" s="61" t="str">
        <f t="shared" si="66"/>
        <v>I_R_PYM_CL_ST_12MB</v>
      </c>
      <c r="J294" s="15" cm="1">
        <f t="array" ref="J294">SUMPRODUCT(--(I294=$I$2:$I$625))</f>
        <v>1</v>
      </c>
      <c r="K294" s="14">
        <v>20</v>
      </c>
      <c r="L294" s="15" t="s">
        <v>445</v>
      </c>
      <c r="M294" s="15" t="s">
        <v>10</v>
      </c>
      <c r="N294" s="14" t="s">
        <v>11</v>
      </c>
      <c r="O294" s="15" t="str">
        <f>"R_"&amp;P294&amp;"_"&amp;F294</f>
        <v>R_PYM_CL_ST</v>
      </c>
      <c r="P294" s="14" t="s">
        <v>487</v>
      </c>
      <c r="Q294" s="14" t="str">
        <f>VLOOKUP(L294,Nomencalture!$G$20:$H$33,2,0)</f>
        <v>Credit Card Payments / Credit Limit</v>
      </c>
      <c r="R294" s="16" t="str">
        <f t="shared" si="64"/>
        <v>12MB</v>
      </c>
      <c r="S294" s="16" t="s">
        <v>90</v>
      </c>
      <c r="T294" s="21">
        <v>12</v>
      </c>
      <c r="U294" s="21">
        <v>12</v>
      </c>
      <c r="V294" s="53" t="str">
        <f t="shared" si="54"/>
        <v>ALTER TABLE MDL_ABT_B_PD_TDC_S01 ADD I_R_PYM_CL_ST_12MB NUMBER;</v>
      </c>
      <c r="W294" s="9" t="str">
        <f>","&amp;H294&amp;"(CASE WHEN TIPO_CNSM_CD='"&amp;P294&amp;"' AND "&amp;X294&amp;" THEN "&amp;G294&amp;" END) AS "&amp;I294</f>
        <v>,AVG(CASE WHEN TIPO_CNSM_CD='PYM_CL' AND B.PERIODOMES=TO_CHAR(ADD_MONTHS(A.REF_DATE,-12),'YYYYMM') THEN R_PGO_LM END) AS I_R_PYM_CL_ST_12MB</v>
      </c>
      <c r="X294" s="54" t="str">
        <f t="shared" si="55"/>
        <v>B.PERIODOMES=TO_CHAR(ADD_MONTHS(A.REF_DATE,-12),'YYYYMM')</v>
      </c>
      <c r="Y294" s="54" t="str">
        <f>","&amp;I294&amp;"=B."&amp;I294</f>
        <v>,I_R_PYM_CL_ST_12MB=B.I_R_PYM_CL_ST_12MB</v>
      </c>
      <c r="Z294" s="40" t="str">
        <f>",B."&amp;I294</f>
        <v>,B.I_R_PYM_CL_ST_12MB</v>
      </c>
    </row>
    <row r="295" spans="1:26" x14ac:dyDescent="0.25">
      <c r="A295" s="8" t="s">
        <v>413</v>
      </c>
      <c r="B295" s="21">
        <f t="shared" si="57"/>
        <v>294</v>
      </c>
      <c r="C295" s="15">
        <f t="shared" si="58"/>
        <v>8</v>
      </c>
      <c r="D295" s="15">
        <f t="shared" si="65"/>
        <v>12</v>
      </c>
      <c r="E295" s="48" t="s">
        <v>402</v>
      </c>
      <c r="F295" s="48" t="s">
        <v>196</v>
      </c>
      <c r="G295" s="15" t="s">
        <v>114</v>
      </c>
      <c r="H295" s="15" t="s">
        <v>85</v>
      </c>
      <c r="I295" s="61" t="str">
        <f t="shared" si="66"/>
        <v>I_MV_R_PYM_CL_ST_L00M</v>
      </c>
      <c r="J295" s="15" cm="1">
        <f t="array" ref="J295">SUMPRODUCT(--(I295=$I$2:$I$625))</f>
        <v>1</v>
      </c>
      <c r="K295" s="14">
        <v>20</v>
      </c>
      <c r="L295" s="15" t="s">
        <v>445</v>
      </c>
      <c r="M295" s="15" t="s">
        <v>10</v>
      </c>
      <c r="N295" s="14" t="s">
        <v>520</v>
      </c>
      <c r="O295" s="15" t="str">
        <f>"R_"&amp;P295&amp;"_"&amp;F295</f>
        <v>R_PYM_CL_ST</v>
      </c>
      <c r="P295" s="14" t="s">
        <v>487</v>
      </c>
      <c r="Q295" s="14" t="str">
        <f>VLOOKUP(L295,Nomencalture!$G$20:$H$33,2,0)</f>
        <v>Credit Card Payments / Credit Limit</v>
      </c>
      <c r="R295" s="16" t="str">
        <f>IF(AND(S295="P",N295="R"),TEXT(T295,"00")&amp;"MB",IF(OR(T295&gt;1,N295="VM"),"L"&amp;TEXT(T295,"00")&amp;"_"&amp;TEXT(U295,"00"),"L"&amp;TEXT(U295,"00")&amp;"M"))</f>
        <v>L00M</v>
      </c>
      <c r="S295" s="16" t="s">
        <v>90</v>
      </c>
      <c r="T295" s="20">
        <v>1</v>
      </c>
      <c r="U295" s="21">
        <v>0</v>
      </c>
      <c r="V295" s="53" t="str">
        <f t="shared" si="54"/>
        <v>ALTER TABLE MDL_ABT_B_PD_TDC_S01 ADD I_MV_R_PYM_CL_ST_L00M NUMBER;</v>
      </c>
      <c r="W295" s="9" t="str">
        <f>","&amp;H295&amp;"(CASE WHEN TIPO_CNSM_CD='"&amp;P295&amp;"' AND "&amp;X295&amp;" THEN "&amp;G295&amp;" END) AS "&amp;I295</f>
        <v>,AVG(CASE WHEN TIPO_CNSM_CD='PYM_CL' AND B.PERIODOMES=TO_CHAR(ADD_MONTHS(A.REF_DATE,-0),'YYYYMM') THEN VM_R_PGO_LM END) AS I_MV_R_PYM_CL_ST_L00M</v>
      </c>
      <c r="X295" s="54" t="str">
        <f t="shared" si="55"/>
        <v>B.PERIODOMES=TO_CHAR(ADD_MONTHS(A.REF_DATE,-0),'YYYYMM')</v>
      </c>
      <c r="Y295" s="54" t="str">
        <f>","&amp;I295&amp;"=B."&amp;I295</f>
        <v>,I_MV_R_PYM_CL_ST_L00M=B.I_MV_R_PYM_CL_ST_L00M</v>
      </c>
      <c r="Z295" s="40" t="str">
        <f>",B."&amp;I295</f>
        <v>,B.I_MV_R_PYM_CL_ST_L00M</v>
      </c>
    </row>
    <row r="296" spans="1:26" x14ac:dyDescent="0.25">
      <c r="A296" s="8" t="s">
        <v>413</v>
      </c>
      <c r="B296" s="21">
        <f t="shared" si="57"/>
        <v>295</v>
      </c>
      <c r="C296" s="15">
        <f t="shared" si="58"/>
        <v>9</v>
      </c>
      <c r="D296" s="15">
        <f t="shared" si="65"/>
        <v>12</v>
      </c>
      <c r="E296" s="48" t="s">
        <v>402</v>
      </c>
      <c r="F296" s="48" t="s">
        <v>196</v>
      </c>
      <c r="G296" s="15" t="s">
        <v>114</v>
      </c>
      <c r="H296" s="15" t="s">
        <v>85</v>
      </c>
      <c r="I296" s="61" t="str">
        <f t="shared" si="66"/>
        <v>I_MV_R_PYM_CL_ST_L02_01</v>
      </c>
      <c r="J296" s="15" cm="1">
        <f t="array" ref="J296">SUMPRODUCT(--(I296=$I$2:$I$625))</f>
        <v>1</v>
      </c>
      <c r="K296" s="14">
        <v>24</v>
      </c>
      <c r="L296" s="15" t="s">
        <v>445</v>
      </c>
      <c r="M296" s="15" t="s">
        <v>10</v>
      </c>
      <c r="N296" s="14" t="s">
        <v>520</v>
      </c>
      <c r="O296" s="15" t="str">
        <f>"R_"&amp;P296&amp;"_"&amp;F296</f>
        <v>R_PYM_CL_ST</v>
      </c>
      <c r="P296" s="14" t="s">
        <v>487</v>
      </c>
      <c r="Q296" s="14" t="str">
        <f>VLOOKUP(L296,Nomencalture!$G$20:$H$33,2,0)</f>
        <v>Credit Card Payments / Credit Limit</v>
      </c>
      <c r="R296" s="16" t="str">
        <f>IF(AND(S296="P",N296="R"),TEXT(T296,"00")&amp;"MB",IF(OR(T296&gt;1,N296="VM"),"L"&amp;TEXT(T296,"00")&amp;"_"&amp;TEXT(U296,"00"),"L"&amp;TEXT(U296,"00")&amp;"M"))</f>
        <v>L02_01</v>
      </c>
      <c r="S296" s="16" t="s">
        <v>90</v>
      </c>
      <c r="T296" s="16">
        <v>2</v>
      </c>
      <c r="U296" s="22">
        <v>1</v>
      </c>
      <c r="V296" s="53" t="str">
        <f t="shared" si="54"/>
        <v>ALTER TABLE MDL_ABT_B_PD_TDC_S01 ADD I_MV_R_PYM_CL_ST_L02_01 NUMBER;</v>
      </c>
      <c r="W296" s="9" t="str">
        <f>","&amp;H296&amp;"(CASE WHEN TIPO_CNSM_CD='"&amp;P296&amp;"' AND "&amp;X296&amp;" THEN "&amp;G296&amp;" END) AS "&amp;I296</f>
        <v>,AVG(CASE WHEN TIPO_CNSM_CD='PYM_CL' AND B.PERIODOMES=TO_CHAR(ADD_MONTHS(A.REF_DATE,-1),'YYYYMM') THEN VM_R_PGO_LM END) AS I_MV_R_PYM_CL_ST_L02_01</v>
      </c>
      <c r="X296" s="54" t="str">
        <f t="shared" si="55"/>
        <v>B.PERIODOMES=TO_CHAR(ADD_MONTHS(A.REF_DATE,-1),'YYYYMM')</v>
      </c>
      <c r="Y296" s="54" t="str">
        <f>","&amp;I296&amp;"=B."&amp;I296</f>
        <v>,I_MV_R_PYM_CL_ST_L02_01=B.I_MV_R_PYM_CL_ST_L02_01</v>
      </c>
      <c r="Z296" s="40" t="str">
        <f>",B."&amp;I296</f>
        <v>,B.I_MV_R_PYM_CL_ST_L02_01</v>
      </c>
    </row>
    <row r="297" spans="1:26" x14ac:dyDescent="0.25">
      <c r="A297" s="8" t="s">
        <v>413</v>
      </c>
      <c r="B297" s="21">
        <f t="shared" si="57"/>
        <v>296</v>
      </c>
      <c r="C297" s="15">
        <f t="shared" si="58"/>
        <v>10</v>
      </c>
      <c r="D297" s="15">
        <f t="shared" si="65"/>
        <v>12</v>
      </c>
      <c r="E297" s="48" t="s">
        <v>402</v>
      </c>
      <c r="F297" s="48" t="s">
        <v>196</v>
      </c>
      <c r="G297" s="15" t="s">
        <v>114</v>
      </c>
      <c r="H297" s="15" t="s">
        <v>85</v>
      </c>
      <c r="I297" s="61" t="str">
        <f t="shared" si="66"/>
        <v>I_MV_R_PYM_CL_ST_L03_02</v>
      </c>
      <c r="J297" s="15" cm="1">
        <f t="array" ref="J297">SUMPRODUCT(--(I297=$I$2:$I$625))</f>
        <v>1</v>
      </c>
      <c r="K297" s="14">
        <v>24</v>
      </c>
      <c r="L297" s="15" t="s">
        <v>445</v>
      </c>
      <c r="M297" s="15" t="s">
        <v>10</v>
      </c>
      <c r="N297" s="14" t="s">
        <v>520</v>
      </c>
      <c r="O297" s="15" t="str">
        <f>"R_"&amp;P297&amp;"_"&amp;F297</f>
        <v>R_PYM_CL_ST</v>
      </c>
      <c r="P297" s="14" t="s">
        <v>487</v>
      </c>
      <c r="Q297" s="14" t="str">
        <f>VLOOKUP(L297,Nomencalture!$G$20:$H$33,2,0)</f>
        <v>Credit Card Payments / Credit Limit</v>
      </c>
      <c r="R297" s="16" t="str">
        <f t="shared" ref="R297:R301" si="67">IF(AND(S297="P",N297="R"),TEXT(T297,"00")&amp;"MB",IF(OR(T297&gt;1,N297="VM"),"L"&amp;TEXT(T297,"00")&amp;"_"&amp;TEXT(U297,"00"),"L"&amp;TEXT(U297,"00")&amp;"M"))</f>
        <v>L03_02</v>
      </c>
      <c r="S297" s="16" t="s">
        <v>90</v>
      </c>
      <c r="T297" s="16">
        <v>3</v>
      </c>
      <c r="U297" s="22">
        <v>2</v>
      </c>
      <c r="V297" s="53" t="str">
        <f t="shared" si="54"/>
        <v>ALTER TABLE MDL_ABT_B_PD_TDC_S01 ADD I_MV_R_PYM_CL_ST_L03_02 NUMBER;</v>
      </c>
      <c r="W297" s="9" t="str">
        <f>","&amp;H297&amp;"(CASE WHEN TIPO_CNSM_CD='"&amp;P297&amp;"' AND "&amp;X297&amp;" THEN "&amp;G297&amp;" END) AS "&amp;I297</f>
        <v>,AVG(CASE WHEN TIPO_CNSM_CD='PYM_CL' AND B.PERIODOMES=TO_CHAR(ADD_MONTHS(A.REF_DATE,-2),'YYYYMM') THEN VM_R_PGO_LM END) AS I_MV_R_PYM_CL_ST_L03_02</v>
      </c>
      <c r="X297" s="54" t="str">
        <f t="shared" si="55"/>
        <v>B.PERIODOMES=TO_CHAR(ADD_MONTHS(A.REF_DATE,-2),'YYYYMM')</v>
      </c>
      <c r="Y297" s="54" t="str">
        <f>","&amp;I297&amp;"=B."&amp;I297</f>
        <v>,I_MV_R_PYM_CL_ST_L03_02=B.I_MV_R_PYM_CL_ST_L03_02</v>
      </c>
      <c r="Z297" s="40" t="str">
        <f>",B."&amp;I297</f>
        <v>,B.I_MV_R_PYM_CL_ST_L03_02</v>
      </c>
    </row>
    <row r="298" spans="1:26" x14ac:dyDescent="0.25">
      <c r="A298" s="8" t="s">
        <v>413</v>
      </c>
      <c r="B298" s="21">
        <f t="shared" si="57"/>
        <v>297</v>
      </c>
      <c r="C298" s="15">
        <f t="shared" si="58"/>
        <v>11</v>
      </c>
      <c r="D298" s="15">
        <f t="shared" si="65"/>
        <v>12</v>
      </c>
      <c r="E298" s="48" t="s">
        <v>402</v>
      </c>
      <c r="F298" s="48" t="s">
        <v>196</v>
      </c>
      <c r="G298" s="15" t="s">
        <v>115</v>
      </c>
      <c r="H298" s="15" t="s">
        <v>85</v>
      </c>
      <c r="I298" s="61" t="str">
        <f t="shared" si="66"/>
        <v>I_QV_R_PYM_CL_ST_L06_03</v>
      </c>
      <c r="J298" s="15" cm="1">
        <f t="array" ref="J298">SUMPRODUCT(--(I298=$I$2:$I$625))</f>
        <v>1</v>
      </c>
      <c r="K298" s="14">
        <v>24</v>
      </c>
      <c r="L298" s="15" t="s">
        <v>445</v>
      </c>
      <c r="M298" s="15" t="s">
        <v>10</v>
      </c>
      <c r="N298" s="14" t="s">
        <v>521</v>
      </c>
      <c r="O298" s="15" t="str">
        <f>"R_"&amp;P298&amp;"_"&amp;F298</f>
        <v>R_PYM_CL_ST</v>
      </c>
      <c r="P298" s="14" t="s">
        <v>487</v>
      </c>
      <c r="Q298" s="14" t="str">
        <f>VLOOKUP(L298,Nomencalture!$G$20:$H$33,2,0)</f>
        <v>Credit Card Payments / Credit Limit</v>
      </c>
      <c r="R298" s="16" t="str">
        <f t="shared" si="67"/>
        <v>L06_03</v>
      </c>
      <c r="S298" s="16" t="s">
        <v>90</v>
      </c>
      <c r="T298" s="16">
        <v>6</v>
      </c>
      <c r="U298" s="22">
        <v>3</v>
      </c>
      <c r="V298" s="53" t="str">
        <f t="shared" si="54"/>
        <v>ALTER TABLE MDL_ABT_B_PD_TDC_S01 ADD I_QV_R_PYM_CL_ST_L06_03 NUMBER;</v>
      </c>
      <c r="W298" s="9" t="str">
        <f>","&amp;H298&amp;"(CASE WHEN TIPO_CNSM_CD='"&amp;P298&amp;"' AND "&amp;X298&amp;" THEN "&amp;G298&amp;" END) AS "&amp;I298</f>
        <v>,AVG(CASE WHEN TIPO_CNSM_CD='PYM_CL' AND B.PERIODOMES=TO_CHAR(ADD_MONTHS(A.REF_DATE,-3),'YYYYMM') THEN VT_R_PGO_LM END) AS I_QV_R_PYM_CL_ST_L06_03</v>
      </c>
      <c r="X298" s="54" t="str">
        <f t="shared" si="55"/>
        <v>B.PERIODOMES=TO_CHAR(ADD_MONTHS(A.REF_DATE,-3),'YYYYMM')</v>
      </c>
      <c r="Y298" s="54" t="str">
        <f>","&amp;I298&amp;"=B."&amp;I298</f>
        <v>,I_QV_R_PYM_CL_ST_L06_03=B.I_QV_R_PYM_CL_ST_L06_03</v>
      </c>
      <c r="Z298" s="40" t="str">
        <f>",B."&amp;I298</f>
        <v>,B.I_QV_R_PYM_CL_ST_L06_03</v>
      </c>
    </row>
    <row r="299" spans="1:26" x14ac:dyDescent="0.25">
      <c r="A299" s="8" t="s">
        <v>413</v>
      </c>
      <c r="B299" s="21">
        <f t="shared" si="57"/>
        <v>298</v>
      </c>
      <c r="C299" s="15">
        <f t="shared" si="58"/>
        <v>12</v>
      </c>
      <c r="D299" s="15">
        <f t="shared" si="65"/>
        <v>12</v>
      </c>
      <c r="E299" s="48" t="s">
        <v>402</v>
      </c>
      <c r="F299" s="48" t="s">
        <v>196</v>
      </c>
      <c r="G299" s="15" t="s">
        <v>115</v>
      </c>
      <c r="H299" s="15" t="s">
        <v>85</v>
      </c>
      <c r="I299" s="61" t="str">
        <f t="shared" si="66"/>
        <v>I_QV_R_PYM_CL_ST_L09_06</v>
      </c>
      <c r="J299" s="15" cm="1">
        <f t="array" ref="J299">SUMPRODUCT(--(I299=$I$2:$I$625))</f>
        <v>1</v>
      </c>
      <c r="K299" s="14">
        <v>24</v>
      </c>
      <c r="L299" s="15" t="s">
        <v>445</v>
      </c>
      <c r="M299" s="15" t="s">
        <v>10</v>
      </c>
      <c r="N299" s="14" t="s">
        <v>521</v>
      </c>
      <c r="O299" s="15" t="str">
        <f>"R_"&amp;P299&amp;"_"&amp;F299</f>
        <v>R_PYM_CL_ST</v>
      </c>
      <c r="P299" s="14" t="s">
        <v>487</v>
      </c>
      <c r="Q299" s="14" t="str">
        <f>VLOOKUP(L299,Nomencalture!$G$20:$H$33,2,0)</f>
        <v>Credit Card Payments / Credit Limit</v>
      </c>
      <c r="R299" s="16" t="str">
        <f t="shared" si="67"/>
        <v>L09_06</v>
      </c>
      <c r="S299" s="16" t="s">
        <v>90</v>
      </c>
      <c r="T299" s="16">
        <v>9</v>
      </c>
      <c r="U299" s="22">
        <v>6</v>
      </c>
      <c r="V299" s="53" t="str">
        <f t="shared" si="54"/>
        <v>ALTER TABLE MDL_ABT_B_PD_TDC_S01 ADD I_QV_R_PYM_CL_ST_L09_06 NUMBER;</v>
      </c>
      <c r="W299" s="9" t="str">
        <f>","&amp;H299&amp;"(CASE WHEN TIPO_CNSM_CD='"&amp;P299&amp;"' AND "&amp;X299&amp;" THEN "&amp;G299&amp;" END) AS "&amp;I299</f>
        <v>,AVG(CASE WHEN TIPO_CNSM_CD='PYM_CL' AND B.PERIODOMES=TO_CHAR(ADD_MONTHS(A.REF_DATE,-6),'YYYYMM') THEN VT_R_PGO_LM END) AS I_QV_R_PYM_CL_ST_L09_06</v>
      </c>
      <c r="X299" s="54" t="str">
        <f t="shared" si="55"/>
        <v>B.PERIODOMES=TO_CHAR(ADD_MONTHS(A.REF_DATE,-6),'YYYYMM')</v>
      </c>
      <c r="Y299" s="54" t="str">
        <f>","&amp;I299&amp;"=B."&amp;I299</f>
        <v>,I_QV_R_PYM_CL_ST_L09_06=B.I_QV_R_PYM_CL_ST_L09_06</v>
      </c>
      <c r="Z299" s="40" t="str">
        <f>",B."&amp;I299</f>
        <v>,B.I_QV_R_PYM_CL_ST_L09_06</v>
      </c>
    </row>
    <row r="300" spans="1:26" x14ac:dyDescent="0.25">
      <c r="A300" s="8" t="s">
        <v>413</v>
      </c>
      <c r="B300" s="21">
        <f t="shared" si="57"/>
        <v>299</v>
      </c>
      <c r="C300" s="15">
        <f t="shared" si="58"/>
        <v>13</v>
      </c>
      <c r="D300" s="15">
        <f t="shared" si="65"/>
        <v>12</v>
      </c>
      <c r="E300" s="48" t="s">
        <v>402</v>
      </c>
      <c r="F300" s="48" t="s">
        <v>196</v>
      </c>
      <c r="G300" s="15" t="s">
        <v>115</v>
      </c>
      <c r="H300" s="15" t="s">
        <v>85</v>
      </c>
      <c r="I300" s="61" t="str">
        <f t="shared" si="66"/>
        <v>I_QV_R_PYM_CL_ST_L12_09</v>
      </c>
      <c r="J300" s="15" cm="1">
        <f t="array" ref="J300">SUMPRODUCT(--(I300=$I$2:$I$625))</f>
        <v>1</v>
      </c>
      <c r="K300" s="14">
        <v>24</v>
      </c>
      <c r="L300" s="15" t="s">
        <v>445</v>
      </c>
      <c r="M300" s="15" t="s">
        <v>10</v>
      </c>
      <c r="N300" s="14" t="s">
        <v>521</v>
      </c>
      <c r="O300" s="15" t="str">
        <f>"R_"&amp;P300&amp;"_"&amp;F300</f>
        <v>R_PYM_CL_ST</v>
      </c>
      <c r="P300" s="14" t="s">
        <v>487</v>
      </c>
      <c r="Q300" s="14" t="str">
        <f>VLOOKUP(L300,Nomencalture!$G$20:$H$33,2,0)</f>
        <v>Credit Card Payments / Credit Limit</v>
      </c>
      <c r="R300" s="16" t="str">
        <f t="shared" si="67"/>
        <v>L12_09</v>
      </c>
      <c r="S300" s="16" t="s">
        <v>90</v>
      </c>
      <c r="T300" s="16">
        <v>12</v>
      </c>
      <c r="U300" s="22">
        <v>9</v>
      </c>
      <c r="V300" s="53" t="str">
        <f t="shared" si="54"/>
        <v>ALTER TABLE MDL_ABT_B_PD_TDC_S01 ADD I_QV_R_PYM_CL_ST_L12_09 NUMBER;</v>
      </c>
      <c r="W300" s="9" t="str">
        <f>","&amp;H300&amp;"(CASE WHEN TIPO_CNSM_CD='"&amp;P300&amp;"' AND "&amp;X300&amp;" THEN "&amp;G300&amp;" END) AS "&amp;I300</f>
        <v>,AVG(CASE WHEN TIPO_CNSM_CD='PYM_CL' AND B.PERIODOMES=TO_CHAR(ADD_MONTHS(A.REF_DATE,-9),'YYYYMM') THEN VT_R_PGO_LM END) AS I_QV_R_PYM_CL_ST_L12_09</v>
      </c>
      <c r="X300" s="54" t="str">
        <f t="shared" si="55"/>
        <v>B.PERIODOMES=TO_CHAR(ADD_MONTHS(A.REF_DATE,-9),'YYYYMM')</v>
      </c>
      <c r="Y300" s="54" t="str">
        <f>","&amp;I300&amp;"=B."&amp;I300</f>
        <v>,I_QV_R_PYM_CL_ST_L12_09=B.I_QV_R_PYM_CL_ST_L12_09</v>
      </c>
      <c r="Z300" s="40" t="str">
        <f>",B."&amp;I300</f>
        <v>,B.I_QV_R_PYM_CL_ST_L12_09</v>
      </c>
    </row>
    <row r="301" spans="1:26" x14ac:dyDescent="0.25">
      <c r="A301" s="8" t="s">
        <v>413</v>
      </c>
      <c r="B301" s="21">
        <f t="shared" si="57"/>
        <v>300</v>
      </c>
      <c r="C301" s="15">
        <f t="shared" si="58"/>
        <v>14</v>
      </c>
      <c r="D301" s="15">
        <f t="shared" si="65"/>
        <v>12</v>
      </c>
      <c r="E301" s="48" t="s">
        <v>402</v>
      </c>
      <c r="F301" s="48" t="s">
        <v>196</v>
      </c>
      <c r="G301" s="15" t="s">
        <v>116</v>
      </c>
      <c r="H301" s="15" t="s">
        <v>85</v>
      </c>
      <c r="I301" s="61" t="str">
        <f t="shared" si="66"/>
        <v>I_SV_R_PYM_CL_ST_L12_06</v>
      </c>
      <c r="J301" s="15" cm="1">
        <f t="array" ref="J301">SUMPRODUCT(--(I301=$I$2:$I$625))</f>
        <v>1</v>
      </c>
      <c r="K301" s="14">
        <v>24</v>
      </c>
      <c r="L301" s="15" t="s">
        <v>445</v>
      </c>
      <c r="M301" s="15" t="s">
        <v>10</v>
      </c>
      <c r="N301" s="14" t="s">
        <v>523</v>
      </c>
      <c r="O301" s="15" t="str">
        <f>"R_"&amp;P301&amp;"_"&amp;F301</f>
        <v>R_PYM_CL_ST</v>
      </c>
      <c r="P301" s="14" t="s">
        <v>487</v>
      </c>
      <c r="Q301" s="14" t="str">
        <f>VLOOKUP(L301,Nomencalture!$G$20:$H$33,2,0)</f>
        <v>Credit Card Payments / Credit Limit</v>
      </c>
      <c r="R301" s="16" t="str">
        <f t="shared" si="67"/>
        <v>L12_06</v>
      </c>
      <c r="S301" s="16" t="s">
        <v>90</v>
      </c>
      <c r="T301" s="16">
        <v>12</v>
      </c>
      <c r="U301" s="22">
        <v>6</v>
      </c>
      <c r="V301" s="53" t="str">
        <f t="shared" si="54"/>
        <v>ALTER TABLE MDL_ABT_B_PD_TDC_S01 ADD I_SV_R_PYM_CL_ST_L12_06 NUMBER;</v>
      </c>
      <c r="W301" s="9" t="str">
        <f>","&amp;H301&amp;"(CASE WHEN TIPO_CNSM_CD='"&amp;P301&amp;"' AND "&amp;X301&amp;" THEN "&amp;G301&amp;" END) AS "&amp;I301</f>
        <v>,AVG(CASE WHEN TIPO_CNSM_CD='PYM_CL' AND B.PERIODOMES=TO_CHAR(ADD_MONTHS(A.REF_DATE,-6),'YYYYMM') THEN VS_R_PGO_LM END) AS I_SV_R_PYM_CL_ST_L12_06</v>
      </c>
      <c r="X301" s="54" t="str">
        <f t="shared" si="55"/>
        <v>B.PERIODOMES=TO_CHAR(ADD_MONTHS(A.REF_DATE,-6),'YYYYMM')</v>
      </c>
      <c r="Y301" s="54" t="str">
        <f>","&amp;I301&amp;"=B."&amp;I301</f>
        <v>,I_SV_R_PYM_CL_ST_L12_06=B.I_SV_R_PYM_CL_ST_L12_06</v>
      </c>
      <c r="Z301" s="40" t="str">
        <f>",B."&amp;I301</f>
        <v>,B.I_SV_R_PYM_CL_ST_L12_06</v>
      </c>
    </row>
    <row r="302" spans="1:26" x14ac:dyDescent="0.25">
      <c r="A302" s="8" t="s">
        <v>413</v>
      </c>
      <c r="B302" s="21">
        <f t="shared" si="57"/>
        <v>301</v>
      </c>
      <c r="C302" s="15">
        <f t="shared" si="58"/>
        <v>15</v>
      </c>
      <c r="D302" s="15">
        <f t="shared" si="65"/>
        <v>12</v>
      </c>
      <c r="E302" s="48" t="s">
        <v>402</v>
      </c>
      <c r="F302" s="48" t="s">
        <v>196</v>
      </c>
      <c r="G302" s="15" t="s">
        <v>72</v>
      </c>
      <c r="H302" s="15" t="s">
        <v>85</v>
      </c>
      <c r="I302" s="61" t="str">
        <f t="shared" si="66"/>
        <v>I_AV_R_PYM_CL_ST_L03M</v>
      </c>
      <c r="J302" s="15" cm="1">
        <f t="array" ref="J302">SUMPRODUCT(--(I302=$I$2:$I$625))</f>
        <v>1</v>
      </c>
      <c r="K302" s="14">
        <v>23</v>
      </c>
      <c r="L302" s="15" t="s">
        <v>445</v>
      </c>
      <c r="M302" s="15" t="s">
        <v>10</v>
      </c>
      <c r="N302" s="14" t="s">
        <v>15</v>
      </c>
      <c r="O302" s="15" t="str">
        <f>"R_"&amp;P302&amp;"_"&amp;F302</f>
        <v>R_PYM_CL_ST</v>
      </c>
      <c r="P302" s="14" t="s">
        <v>487</v>
      </c>
      <c r="Q302" s="14" t="str">
        <f>VLOOKUP(L302,Nomencalture!$G$20:$H$33,2,0)</f>
        <v>Credit Card Payments / Credit Limit</v>
      </c>
      <c r="R302" s="16" t="str">
        <f>IF(AND(S302="P",N302="R"),TEXT(T302,"00")&amp;"MB",IF(OR(T302&gt;1,N302="VM"),"L"&amp;TEXT(T302,"00")&amp;"_"&amp;TEXT(U302,"00"),"L"&amp;TEXT(U302,"00")&amp;"M"))</f>
        <v>L03M</v>
      </c>
      <c r="S302" s="16" t="s">
        <v>54</v>
      </c>
      <c r="T302" s="20">
        <v>1</v>
      </c>
      <c r="U302" s="21">
        <v>3</v>
      </c>
      <c r="V302" s="53" t="str">
        <f t="shared" si="54"/>
        <v>ALTER TABLE MDL_ABT_B_PD_TDC_S01 ADD I_AV_R_PYM_CL_ST_L03M NUMBER;</v>
      </c>
      <c r="W302" s="9" t="str">
        <f>","&amp;H302&amp;"(CASE WHEN TIPO_CNSM_CD='"&amp;P302&amp;"' AND "&amp;X302&amp;" THEN "&amp;G302&amp;" END) AS "&amp;I302</f>
        <v>,AVG(CASE WHEN TIPO_CNSM_CD='PYM_CL' AND B.PERIODOMES BETWEEN TO_CHAR(ADD_MONTHS(A.REF_DATE,-3),'YYYYMM') AND TO_CHAR(ADD_MONTHS(A.REF_DATE,-1),'YYYYMM') THEN R_PGO_LM END) AS I_AV_R_PYM_CL_ST_L03M</v>
      </c>
      <c r="X302" s="54" t="str">
        <f t="shared" si="55"/>
        <v>B.PERIODOMES BETWEEN TO_CHAR(ADD_MONTHS(A.REF_DATE,-3),'YYYYMM') AND TO_CHAR(ADD_MONTHS(A.REF_DATE,-1),'YYYYMM')</v>
      </c>
      <c r="Y302" s="54" t="str">
        <f>","&amp;I302&amp;"=B."&amp;I302</f>
        <v>,I_AV_R_PYM_CL_ST_L03M=B.I_AV_R_PYM_CL_ST_L03M</v>
      </c>
      <c r="Z302" s="40" t="str">
        <f>",B."&amp;I302</f>
        <v>,B.I_AV_R_PYM_CL_ST_L03M</v>
      </c>
    </row>
    <row r="303" spans="1:26" x14ac:dyDescent="0.25">
      <c r="A303" s="8" t="s">
        <v>413</v>
      </c>
      <c r="B303" s="21">
        <f t="shared" si="57"/>
        <v>302</v>
      </c>
      <c r="C303" s="15">
        <f t="shared" si="58"/>
        <v>16</v>
      </c>
      <c r="D303" s="15">
        <f t="shared" si="65"/>
        <v>12</v>
      </c>
      <c r="E303" s="48" t="s">
        <v>402</v>
      </c>
      <c r="F303" s="48" t="s">
        <v>196</v>
      </c>
      <c r="G303" s="15" t="s">
        <v>72</v>
      </c>
      <c r="H303" s="15" t="s">
        <v>85</v>
      </c>
      <c r="I303" s="61" t="str">
        <f t="shared" si="66"/>
        <v>I_AV_R_PYM_CL_ST_L06M</v>
      </c>
      <c r="J303" s="15" cm="1">
        <f t="array" ref="J303">SUMPRODUCT(--(I303=$I$2:$I$625))</f>
        <v>1</v>
      </c>
      <c r="K303" s="14">
        <v>23</v>
      </c>
      <c r="L303" s="15" t="s">
        <v>445</v>
      </c>
      <c r="M303" s="15" t="s">
        <v>10</v>
      </c>
      <c r="N303" s="14" t="s">
        <v>15</v>
      </c>
      <c r="O303" s="15" t="str">
        <f>"R_"&amp;P303&amp;"_"&amp;F303</f>
        <v>R_PYM_CL_ST</v>
      </c>
      <c r="P303" s="14" t="s">
        <v>487</v>
      </c>
      <c r="Q303" s="14" t="str">
        <f>VLOOKUP(L303,Nomencalture!$G$20:$H$33,2,0)</f>
        <v>Credit Card Payments / Credit Limit</v>
      </c>
      <c r="R303" s="16" t="str">
        <f>IF(AND(S303="P",N303="R"),TEXT(T303,"00")&amp;"MB",IF(OR(T303&gt;1,N303="VM"),"L"&amp;TEXT(T303,"00")&amp;"_"&amp;TEXT(U303,"00"),"L"&amp;TEXT(U303,"00")&amp;"M"))</f>
        <v>L06M</v>
      </c>
      <c r="S303" s="16" t="s">
        <v>54</v>
      </c>
      <c r="T303" s="20">
        <v>1</v>
      </c>
      <c r="U303" s="21">
        <v>6</v>
      </c>
      <c r="V303" s="53" t="str">
        <f t="shared" si="54"/>
        <v>ALTER TABLE MDL_ABT_B_PD_TDC_S01 ADD I_AV_R_PYM_CL_ST_L06M NUMBER;</v>
      </c>
      <c r="W303" s="9" t="str">
        <f>","&amp;H303&amp;"(CASE WHEN TIPO_CNSM_CD='"&amp;P303&amp;"' AND "&amp;X303&amp;" THEN "&amp;G303&amp;" END) AS "&amp;I303</f>
        <v>,AVG(CASE WHEN TIPO_CNSM_CD='PYM_CL' AND B.PERIODOMES BETWEEN TO_CHAR(ADD_MONTHS(A.REF_DATE,-6),'YYYYMM') AND TO_CHAR(ADD_MONTHS(A.REF_DATE,-1),'YYYYMM') THEN R_PGO_LM END) AS I_AV_R_PYM_CL_ST_L06M</v>
      </c>
      <c r="X303" s="54" t="str">
        <f t="shared" si="55"/>
        <v>B.PERIODOMES BETWEEN TO_CHAR(ADD_MONTHS(A.REF_DATE,-6),'YYYYMM') AND TO_CHAR(ADD_MONTHS(A.REF_DATE,-1),'YYYYMM')</v>
      </c>
      <c r="Y303" s="54" t="str">
        <f>","&amp;I303&amp;"=B."&amp;I303</f>
        <v>,I_AV_R_PYM_CL_ST_L06M=B.I_AV_R_PYM_CL_ST_L06M</v>
      </c>
      <c r="Z303" s="40" t="str">
        <f>",B."&amp;I303</f>
        <v>,B.I_AV_R_PYM_CL_ST_L06M</v>
      </c>
    </row>
    <row r="304" spans="1:26" x14ac:dyDescent="0.25">
      <c r="A304" s="8" t="s">
        <v>413</v>
      </c>
      <c r="B304" s="21">
        <f t="shared" si="57"/>
        <v>303</v>
      </c>
      <c r="C304" s="15">
        <f t="shared" si="58"/>
        <v>17</v>
      </c>
      <c r="D304" s="15">
        <f t="shared" si="65"/>
        <v>12</v>
      </c>
      <c r="E304" s="48" t="s">
        <v>402</v>
      </c>
      <c r="F304" s="48" t="s">
        <v>196</v>
      </c>
      <c r="G304" s="15" t="s">
        <v>72</v>
      </c>
      <c r="H304" s="15" t="s">
        <v>85</v>
      </c>
      <c r="I304" s="61" t="str">
        <f t="shared" si="66"/>
        <v>I_AV_R_PYM_CL_ST_L12M</v>
      </c>
      <c r="J304" s="15" cm="1">
        <f t="array" ref="J304">SUMPRODUCT(--(I304=$I$2:$I$625))</f>
        <v>1</v>
      </c>
      <c r="K304" s="14">
        <v>23</v>
      </c>
      <c r="L304" s="15" t="s">
        <v>445</v>
      </c>
      <c r="M304" s="15" t="s">
        <v>10</v>
      </c>
      <c r="N304" s="14" t="s">
        <v>15</v>
      </c>
      <c r="O304" s="15" t="str">
        <f>"R_"&amp;P304&amp;"_"&amp;F304</f>
        <v>R_PYM_CL_ST</v>
      </c>
      <c r="P304" s="14" t="s">
        <v>487</v>
      </c>
      <c r="Q304" s="14" t="str">
        <f>VLOOKUP(L304,Nomencalture!$G$20:$H$33,2,0)</f>
        <v>Credit Card Payments / Credit Limit</v>
      </c>
      <c r="R304" s="16" t="str">
        <f t="shared" ref="R304:R313" si="68">IF(AND(S304="P",N304="R"),TEXT(T304,"00")&amp;"MB",IF(OR(T304&gt;1,N304="VM"),"L"&amp;TEXT(T304,"00")&amp;"_"&amp;TEXT(U304,"00"),"L"&amp;TEXT(U304,"00")&amp;"M"))</f>
        <v>L12M</v>
      </c>
      <c r="S304" s="16" t="s">
        <v>54</v>
      </c>
      <c r="T304" s="20">
        <v>1</v>
      </c>
      <c r="U304" s="21">
        <v>12</v>
      </c>
      <c r="V304" s="53" t="str">
        <f t="shared" si="54"/>
        <v>ALTER TABLE MDL_ABT_B_PD_TDC_S01 ADD I_AV_R_PYM_CL_ST_L12M NUMBER;</v>
      </c>
      <c r="W304" s="9" t="str">
        <f>","&amp;H304&amp;"(CASE WHEN TIPO_CNSM_CD='"&amp;P304&amp;"' AND "&amp;X304&amp;" THEN "&amp;G304&amp;" END) AS "&amp;I304</f>
        <v>,AVG(CASE WHEN TIPO_CNSM_CD='PYM_CL' AND B.PERIODOMES BETWEEN TO_CHAR(ADD_MONTHS(A.REF_DATE,-12),'YYYYMM') AND TO_CHAR(ADD_MONTHS(A.REF_DATE,-1),'YYYYMM') THEN R_PGO_LM END) AS I_AV_R_PYM_CL_ST_L12M</v>
      </c>
      <c r="X304" s="54" t="str">
        <f t="shared" si="55"/>
        <v>B.PERIODOMES BETWEEN TO_CHAR(ADD_MONTHS(A.REF_DATE,-12),'YYYYMM') AND TO_CHAR(ADD_MONTHS(A.REF_DATE,-1),'YYYYMM')</v>
      </c>
      <c r="Y304" s="54" t="str">
        <f>","&amp;I304&amp;"=B."&amp;I304</f>
        <v>,I_AV_R_PYM_CL_ST_L12M=B.I_AV_R_PYM_CL_ST_L12M</v>
      </c>
      <c r="Z304" s="40" t="str">
        <f>",B."&amp;I304</f>
        <v>,B.I_AV_R_PYM_CL_ST_L12M</v>
      </c>
    </row>
    <row r="305" spans="1:26" x14ac:dyDescent="0.25">
      <c r="A305" s="8" t="s">
        <v>413</v>
      </c>
      <c r="B305" s="21">
        <f t="shared" si="57"/>
        <v>304</v>
      </c>
      <c r="C305" s="15">
        <f t="shared" si="58"/>
        <v>18</v>
      </c>
      <c r="D305" s="15">
        <f t="shared" si="65"/>
        <v>12</v>
      </c>
      <c r="E305" s="48" t="s">
        <v>402</v>
      </c>
      <c r="F305" s="48" t="s">
        <v>196</v>
      </c>
      <c r="G305" s="15" t="s">
        <v>72</v>
      </c>
      <c r="H305" s="15" t="s">
        <v>85</v>
      </c>
      <c r="I305" s="61" t="str">
        <f t="shared" si="66"/>
        <v>I_AV_R_PYM_CL_ST_L13_24</v>
      </c>
      <c r="J305" s="15" cm="1">
        <f t="array" ref="J305">SUMPRODUCT(--(I305=$I$2:$I$625))</f>
        <v>1</v>
      </c>
      <c r="K305" s="14">
        <v>25</v>
      </c>
      <c r="L305" s="15" t="s">
        <v>445</v>
      </c>
      <c r="M305" s="15" t="s">
        <v>10</v>
      </c>
      <c r="N305" s="14" t="s">
        <v>15</v>
      </c>
      <c r="O305" s="15" t="str">
        <f>"R_"&amp;P305&amp;"_"&amp;F305</f>
        <v>R_PYM_CL_ST</v>
      </c>
      <c r="P305" s="14" t="s">
        <v>487</v>
      </c>
      <c r="Q305" s="14" t="str">
        <f>VLOOKUP(L305,Nomencalture!$G$20:$H$33,2,0)</f>
        <v>Credit Card Payments / Credit Limit</v>
      </c>
      <c r="R305" s="16" t="str">
        <f t="shared" si="68"/>
        <v>L13_24</v>
      </c>
      <c r="S305" s="16" t="s">
        <v>54</v>
      </c>
      <c r="T305" s="20">
        <v>13</v>
      </c>
      <c r="U305" s="21">
        <v>24</v>
      </c>
      <c r="V305" s="53" t="str">
        <f t="shared" si="54"/>
        <v>ALTER TABLE MDL_ABT_B_PD_TDC_S01 ADD I_AV_R_PYM_CL_ST_L13_24 NUMBER;</v>
      </c>
      <c r="W305" s="9" t="str">
        <f>","&amp;H305&amp;"(CASE WHEN TIPO_CNSM_CD='"&amp;P305&amp;"' AND "&amp;X305&amp;" THEN "&amp;G305&amp;" END) AS "&amp;I305</f>
        <v>,AVG(CASE WHEN TIPO_CNSM_CD='PYM_CL' AND B.PERIODOMES BETWEEN TO_CHAR(ADD_MONTHS(A.REF_DATE,-24),'YYYYMM') AND TO_CHAR(ADD_MONTHS(A.REF_DATE,-13),'YYYYMM') THEN R_PGO_LM END) AS I_AV_R_PYM_CL_ST_L13_24</v>
      </c>
      <c r="X305" s="54" t="str">
        <f t="shared" si="55"/>
        <v>B.PERIODOMES BETWEEN TO_CHAR(ADD_MONTHS(A.REF_DATE,-24),'YYYYMM') AND TO_CHAR(ADD_MONTHS(A.REF_DATE,-13),'YYYYMM')</v>
      </c>
      <c r="Y305" s="54" t="str">
        <f>","&amp;I305&amp;"=B."&amp;I305</f>
        <v>,I_AV_R_PYM_CL_ST_L13_24=B.I_AV_R_PYM_CL_ST_L13_24</v>
      </c>
      <c r="Z305" s="40" t="str">
        <f>",B."&amp;I305</f>
        <v>,B.I_AV_R_PYM_CL_ST_L13_24</v>
      </c>
    </row>
    <row r="306" spans="1:26" x14ac:dyDescent="0.25">
      <c r="A306" s="8" t="s">
        <v>413</v>
      </c>
      <c r="B306" s="21">
        <f t="shared" si="57"/>
        <v>305</v>
      </c>
      <c r="C306" s="15">
        <f t="shared" si="58"/>
        <v>19</v>
      </c>
      <c r="D306" s="15">
        <f t="shared" si="65"/>
        <v>12</v>
      </c>
      <c r="E306" s="48" t="s">
        <v>402</v>
      </c>
      <c r="F306" s="48" t="s">
        <v>196</v>
      </c>
      <c r="G306" s="15" t="s">
        <v>117</v>
      </c>
      <c r="H306" s="15" t="s">
        <v>86</v>
      </c>
      <c r="I306" s="61" t="str">
        <f t="shared" si="66"/>
        <v>I_SIN_R_PYM_CL_ST_L03M</v>
      </c>
      <c r="J306" s="15" cm="1">
        <f t="array" ref="J306">SUMPRODUCT(--(I306=$I$2:$I$625))</f>
        <v>1</v>
      </c>
      <c r="K306" s="14">
        <v>24</v>
      </c>
      <c r="L306" s="15" t="s">
        <v>445</v>
      </c>
      <c r="M306" s="15" t="s">
        <v>10</v>
      </c>
      <c r="N306" s="14" t="s">
        <v>16</v>
      </c>
      <c r="O306" s="15" t="str">
        <f>"R_"&amp;P306&amp;"_"&amp;F306</f>
        <v>R_PYM_CL_ST</v>
      </c>
      <c r="P306" s="14" t="s">
        <v>487</v>
      </c>
      <c r="Q306" s="14" t="str">
        <f>VLOOKUP(L306,Nomencalture!$G$20:$H$33,2,0)</f>
        <v>Credit Card Payments / Credit Limit</v>
      </c>
      <c r="R306" s="16" t="str">
        <f t="shared" si="68"/>
        <v>L03M</v>
      </c>
      <c r="S306" s="16" t="s">
        <v>54</v>
      </c>
      <c r="T306" s="20">
        <v>1</v>
      </c>
      <c r="U306" s="21">
        <v>3</v>
      </c>
      <c r="V306" s="53" t="str">
        <f t="shared" si="54"/>
        <v>ALTER TABLE MDL_ABT_B_PD_TDC_S01 ADD I_SIN_R_PYM_CL_ST_L03M NUMBER;</v>
      </c>
      <c r="W306" s="9" t="str">
        <f>","&amp;H306&amp;"(CASE WHEN TIPO_CNSM_CD='"&amp;P306&amp;"' AND "&amp;X306&amp;" THEN "&amp;G306&amp;" END) AS "&amp;I306</f>
        <v>,SUM(CASE WHEN TIPO_CNSM_CD='PYM_CL' AND B.PERIODOMES BETWEEN TO_CHAR(ADD_MONTHS(A.REF_DATE,-3),'YYYYMM') AND TO_CHAR(ADD_MONTHS(A.REF_DATE,-1),'YYYYMM') THEN IN_R_PGO_LM END) AS I_SIN_R_PYM_CL_ST_L03M</v>
      </c>
      <c r="X306" s="54" t="str">
        <f t="shared" si="55"/>
        <v>B.PERIODOMES BETWEEN TO_CHAR(ADD_MONTHS(A.REF_DATE,-3),'YYYYMM') AND TO_CHAR(ADD_MONTHS(A.REF_DATE,-1),'YYYYMM')</v>
      </c>
      <c r="Y306" s="54" t="str">
        <f>","&amp;I306&amp;"=B."&amp;I306</f>
        <v>,I_SIN_R_PYM_CL_ST_L03M=B.I_SIN_R_PYM_CL_ST_L03M</v>
      </c>
      <c r="Z306" s="40" t="str">
        <f>",B."&amp;I306</f>
        <v>,B.I_SIN_R_PYM_CL_ST_L03M</v>
      </c>
    </row>
    <row r="307" spans="1:26" x14ac:dyDescent="0.25">
      <c r="A307" s="8" t="s">
        <v>413</v>
      </c>
      <c r="B307" s="21">
        <f t="shared" si="57"/>
        <v>306</v>
      </c>
      <c r="C307" s="15">
        <f t="shared" si="58"/>
        <v>20</v>
      </c>
      <c r="D307" s="15">
        <f t="shared" si="65"/>
        <v>12</v>
      </c>
      <c r="E307" s="48" t="s">
        <v>402</v>
      </c>
      <c r="F307" s="48" t="s">
        <v>196</v>
      </c>
      <c r="G307" s="15" t="s">
        <v>117</v>
      </c>
      <c r="H307" s="15" t="s">
        <v>86</v>
      </c>
      <c r="I307" s="61" t="str">
        <f t="shared" si="66"/>
        <v>I_SIN_R_PYM_CL_ST_L06M</v>
      </c>
      <c r="J307" s="15" cm="1">
        <f t="array" ref="J307">SUMPRODUCT(--(I307=$I$2:$I$625))</f>
        <v>1</v>
      </c>
      <c r="K307" s="14">
        <v>24</v>
      </c>
      <c r="L307" s="15" t="s">
        <v>445</v>
      </c>
      <c r="M307" s="15" t="s">
        <v>10</v>
      </c>
      <c r="N307" s="14" t="s">
        <v>16</v>
      </c>
      <c r="O307" s="15" t="str">
        <f>"R_"&amp;P307&amp;"_"&amp;F307</f>
        <v>R_PYM_CL_ST</v>
      </c>
      <c r="P307" s="14" t="s">
        <v>487</v>
      </c>
      <c r="Q307" s="14" t="str">
        <f>VLOOKUP(L307,Nomencalture!$G$20:$H$33,2,0)</f>
        <v>Credit Card Payments / Credit Limit</v>
      </c>
      <c r="R307" s="16" t="str">
        <f t="shared" si="68"/>
        <v>L06M</v>
      </c>
      <c r="S307" s="16" t="s">
        <v>54</v>
      </c>
      <c r="T307" s="20">
        <v>1</v>
      </c>
      <c r="U307" s="21">
        <v>6</v>
      </c>
      <c r="V307" s="53" t="str">
        <f t="shared" si="54"/>
        <v>ALTER TABLE MDL_ABT_B_PD_TDC_S01 ADD I_SIN_R_PYM_CL_ST_L06M NUMBER;</v>
      </c>
      <c r="W307" s="9" t="str">
        <f>","&amp;H307&amp;"(CASE WHEN TIPO_CNSM_CD='"&amp;P307&amp;"' AND "&amp;X307&amp;" THEN "&amp;G307&amp;" END) AS "&amp;I307</f>
        <v>,SUM(CASE WHEN TIPO_CNSM_CD='PYM_CL' AND B.PERIODOMES BETWEEN TO_CHAR(ADD_MONTHS(A.REF_DATE,-6),'YYYYMM') AND TO_CHAR(ADD_MONTHS(A.REF_DATE,-1),'YYYYMM') THEN IN_R_PGO_LM END) AS I_SIN_R_PYM_CL_ST_L06M</v>
      </c>
      <c r="X307" s="54" t="str">
        <f t="shared" si="55"/>
        <v>B.PERIODOMES BETWEEN TO_CHAR(ADD_MONTHS(A.REF_DATE,-6),'YYYYMM') AND TO_CHAR(ADD_MONTHS(A.REF_DATE,-1),'YYYYMM')</v>
      </c>
      <c r="Y307" s="54" t="str">
        <f>","&amp;I307&amp;"=B."&amp;I307</f>
        <v>,I_SIN_R_PYM_CL_ST_L06M=B.I_SIN_R_PYM_CL_ST_L06M</v>
      </c>
      <c r="Z307" s="40" t="str">
        <f>",B."&amp;I307</f>
        <v>,B.I_SIN_R_PYM_CL_ST_L06M</v>
      </c>
    </row>
    <row r="308" spans="1:26" x14ac:dyDescent="0.25">
      <c r="A308" s="8" t="s">
        <v>413</v>
      </c>
      <c r="B308" s="21">
        <f t="shared" si="57"/>
        <v>307</v>
      </c>
      <c r="C308" s="15">
        <f t="shared" si="58"/>
        <v>21</v>
      </c>
      <c r="D308" s="15">
        <f t="shared" si="65"/>
        <v>12</v>
      </c>
      <c r="E308" s="48" t="s">
        <v>402</v>
      </c>
      <c r="F308" s="48" t="s">
        <v>196</v>
      </c>
      <c r="G308" s="15" t="s">
        <v>117</v>
      </c>
      <c r="H308" s="15" t="s">
        <v>86</v>
      </c>
      <c r="I308" s="61" t="str">
        <f t="shared" si="66"/>
        <v>I_SIN_R_PYM_CL_ST_L12M</v>
      </c>
      <c r="J308" s="15" cm="1">
        <f t="array" ref="J308">SUMPRODUCT(--(I308=$I$2:$I$625))</f>
        <v>1</v>
      </c>
      <c r="K308" s="14">
        <v>24</v>
      </c>
      <c r="L308" s="15" t="s">
        <v>445</v>
      </c>
      <c r="M308" s="15" t="s">
        <v>10</v>
      </c>
      <c r="N308" s="14" t="s">
        <v>16</v>
      </c>
      <c r="O308" s="15" t="str">
        <f>"R_"&amp;P308&amp;"_"&amp;F308</f>
        <v>R_PYM_CL_ST</v>
      </c>
      <c r="P308" s="14" t="s">
        <v>487</v>
      </c>
      <c r="Q308" s="14" t="str">
        <f>VLOOKUP(L308,Nomencalture!$G$20:$H$33,2,0)</f>
        <v>Credit Card Payments / Credit Limit</v>
      </c>
      <c r="R308" s="16" t="str">
        <f t="shared" si="68"/>
        <v>L12M</v>
      </c>
      <c r="S308" s="16" t="s">
        <v>54</v>
      </c>
      <c r="T308" s="20">
        <v>1</v>
      </c>
      <c r="U308" s="21">
        <v>12</v>
      </c>
      <c r="V308" s="53" t="str">
        <f t="shared" si="54"/>
        <v>ALTER TABLE MDL_ABT_B_PD_TDC_S01 ADD I_SIN_R_PYM_CL_ST_L12M NUMBER;</v>
      </c>
      <c r="W308" s="9" t="str">
        <f>","&amp;H308&amp;"(CASE WHEN TIPO_CNSM_CD='"&amp;P308&amp;"' AND "&amp;X308&amp;" THEN "&amp;G308&amp;" END) AS "&amp;I308</f>
        <v>,SUM(CASE WHEN TIPO_CNSM_CD='PYM_CL' AND B.PERIODOMES BETWEEN TO_CHAR(ADD_MONTHS(A.REF_DATE,-12),'YYYYMM') AND TO_CHAR(ADD_MONTHS(A.REF_DATE,-1),'YYYYMM') THEN IN_R_PGO_LM END) AS I_SIN_R_PYM_CL_ST_L12M</v>
      </c>
      <c r="X308" s="54" t="str">
        <f t="shared" si="55"/>
        <v>B.PERIODOMES BETWEEN TO_CHAR(ADD_MONTHS(A.REF_DATE,-12),'YYYYMM') AND TO_CHAR(ADD_MONTHS(A.REF_DATE,-1),'YYYYMM')</v>
      </c>
      <c r="Y308" s="54" t="str">
        <f>","&amp;I308&amp;"=B."&amp;I308</f>
        <v>,I_SIN_R_PYM_CL_ST_L12M=B.I_SIN_R_PYM_CL_ST_L12M</v>
      </c>
      <c r="Z308" s="40" t="str">
        <f>",B."&amp;I308</f>
        <v>,B.I_SIN_R_PYM_CL_ST_L12M</v>
      </c>
    </row>
    <row r="309" spans="1:26" x14ac:dyDescent="0.25">
      <c r="A309" s="8" t="s">
        <v>413</v>
      </c>
      <c r="B309" s="21">
        <f t="shared" si="57"/>
        <v>308</v>
      </c>
      <c r="C309" s="15">
        <f t="shared" si="58"/>
        <v>22</v>
      </c>
      <c r="D309" s="15">
        <f t="shared" si="65"/>
        <v>12</v>
      </c>
      <c r="E309" s="48" t="s">
        <v>402</v>
      </c>
      <c r="F309" s="48" t="s">
        <v>196</v>
      </c>
      <c r="G309" s="15" t="s">
        <v>117</v>
      </c>
      <c r="H309" s="15" t="s">
        <v>86</v>
      </c>
      <c r="I309" s="61" t="str">
        <f t="shared" si="66"/>
        <v>I_SIN_R_PYM_CL_ST_L13_24</v>
      </c>
      <c r="J309" s="15" cm="1">
        <f t="array" ref="J309">SUMPRODUCT(--(I309=$I$2:$I$625))</f>
        <v>1</v>
      </c>
      <c r="K309" s="14">
        <v>26</v>
      </c>
      <c r="L309" s="15" t="s">
        <v>445</v>
      </c>
      <c r="M309" s="15" t="s">
        <v>10</v>
      </c>
      <c r="N309" s="14" t="s">
        <v>16</v>
      </c>
      <c r="O309" s="15" t="str">
        <f>"R_"&amp;P309&amp;"_"&amp;F309</f>
        <v>R_PYM_CL_ST</v>
      </c>
      <c r="P309" s="14" t="s">
        <v>487</v>
      </c>
      <c r="Q309" s="14" t="str">
        <f>VLOOKUP(L309,Nomencalture!$G$20:$H$33,2,0)</f>
        <v>Credit Card Payments / Credit Limit</v>
      </c>
      <c r="R309" s="16" t="str">
        <f t="shared" si="68"/>
        <v>L13_24</v>
      </c>
      <c r="S309" s="16" t="s">
        <v>54</v>
      </c>
      <c r="T309" s="20">
        <v>13</v>
      </c>
      <c r="U309" s="21">
        <v>24</v>
      </c>
      <c r="V309" s="53" t="str">
        <f t="shared" si="54"/>
        <v>ALTER TABLE MDL_ABT_B_PD_TDC_S01 ADD I_SIN_R_PYM_CL_ST_L13_24 NUMBER;</v>
      </c>
      <c r="W309" s="9" t="str">
        <f>","&amp;H309&amp;"(CASE WHEN TIPO_CNSM_CD='"&amp;P309&amp;"' AND "&amp;X309&amp;" THEN "&amp;G309&amp;" END) AS "&amp;I309</f>
        <v>,SUM(CASE WHEN TIPO_CNSM_CD='PYM_CL' AND B.PERIODOMES BETWEEN TO_CHAR(ADD_MONTHS(A.REF_DATE,-24),'YYYYMM') AND TO_CHAR(ADD_MONTHS(A.REF_DATE,-13),'YYYYMM') THEN IN_R_PGO_LM END) AS I_SIN_R_PYM_CL_ST_L13_24</v>
      </c>
      <c r="X309" s="54" t="str">
        <f t="shared" si="55"/>
        <v>B.PERIODOMES BETWEEN TO_CHAR(ADD_MONTHS(A.REF_DATE,-24),'YYYYMM') AND TO_CHAR(ADD_MONTHS(A.REF_DATE,-13),'YYYYMM')</v>
      </c>
      <c r="Y309" s="54" t="str">
        <f>","&amp;I309&amp;"=B."&amp;I309</f>
        <v>,I_SIN_R_PYM_CL_ST_L13_24=B.I_SIN_R_PYM_CL_ST_L13_24</v>
      </c>
      <c r="Z309" s="40" t="str">
        <f>",B."&amp;I309</f>
        <v>,B.I_SIN_R_PYM_CL_ST_L13_24</v>
      </c>
    </row>
    <row r="310" spans="1:26" x14ac:dyDescent="0.25">
      <c r="A310" s="8" t="s">
        <v>413</v>
      </c>
      <c r="B310" s="21">
        <f t="shared" si="57"/>
        <v>309</v>
      </c>
      <c r="C310" s="15">
        <f t="shared" si="58"/>
        <v>23</v>
      </c>
      <c r="D310" s="15">
        <f t="shared" si="65"/>
        <v>12</v>
      </c>
      <c r="E310" s="48" t="s">
        <v>402</v>
      </c>
      <c r="F310" s="48" t="s">
        <v>196</v>
      </c>
      <c r="G310" s="15" t="s">
        <v>118</v>
      </c>
      <c r="H310" s="15" t="s">
        <v>86</v>
      </c>
      <c r="I310" s="61" t="str">
        <f t="shared" si="66"/>
        <v>I_SDC_R_PYM_CL_ST_L03M</v>
      </c>
      <c r="J310" s="15" cm="1">
        <f t="array" ref="J310">SUMPRODUCT(--(I310=$I$2:$I$625))</f>
        <v>1</v>
      </c>
      <c r="K310" s="14">
        <v>24</v>
      </c>
      <c r="L310" s="15" t="s">
        <v>445</v>
      </c>
      <c r="M310" s="15" t="s">
        <v>10</v>
      </c>
      <c r="N310" s="14" t="s">
        <v>17</v>
      </c>
      <c r="O310" s="15" t="str">
        <f>"R_"&amp;P310&amp;"_"&amp;F310</f>
        <v>R_PYM_CL_ST</v>
      </c>
      <c r="P310" s="14" t="s">
        <v>487</v>
      </c>
      <c r="Q310" s="14" t="str">
        <f>VLOOKUP(L310,Nomencalture!$G$20:$H$33,2,0)</f>
        <v>Credit Card Payments / Credit Limit</v>
      </c>
      <c r="R310" s="16" t="str">
        <f t="shared" si="68"/>
        <v>L03M</v>
      </c>
      <c r="S310" s="16" t="s">
        <v>54</v>
      </c>
      <c r="T310" s="20">
        <v>1</v>
      </c>
      <c r="U310" s="21">
        <v>3</v>
      </c>
      <c r="V310" s="53" t="str">
        <f t="shared" si="54"/>
        <v>ALTER TABLE MDL_ABT_B_PD_TDC_S01 ADD I_SDC_R_PYM_CL_ST_L03M NUMBER;</v>
      </c>
      <c r="W310" s="9" t="str">
        <f>","&amp;H310&amp;"(CASE WHEN TIPO_CNSM_CD='"&amp;P310&amp;"' AND "&amp;X310&amp;" THEN "&amp;G310&amp;" END) AS "&amp;I310</f>
        <v>,SUM(CASE WHEN TIPO_CNSM_CD='PYM_CL' AND B.PERIODOMES BETWEEN TO_CHAR(ADD_MONTHS(A.REF_DATE,-3),'YYYYMM') AND TO_CHAR(ADD_MONTHS(A.REF_DATE,-1),'YYYYMM') THEN DC_R_PGO_LM END) AS I_SDC_R_PYM_CL_ST_L03M</v>
      </c>
      <c r="X310" s="54" t="str">
        <f t="shared" si="55"/>
        <v>B.PERIODOMES BETWEEN TO_CHAR(ADD_MONTHS(A.REF_DATE,-3),'YYYYMM') AND TO_CHAR(ADD_MONTHS(A.REF_DATE,-1),'YYYYMM')</v>
      </c>
      <c r="Y310" s="54" t="str">
        <f>","&amp;I310&amp;"=B."&amp;I310</f>
        <v>,I_SDC_R_PYM_CL_ST_L03M=B.I_SDC_R_PYM_CL_ST_L03M</v>
      </c>
      <c r="Z310" s="40" t="str">
        <f>",B."&amp;I310</f>
        <v>,B.I_SDC_R_PYM_CL_ST_L03M</v>
      </c>
    </row>
    <row r="311" spans="1:26" x14ac:dyDescent="0.25">
      <c r="A311" s="8" t="s">
        <v>413</v>
      </c>
      <c r="B311" s="21">
        <f t="shared" si="57"/>
        <v>310</v>
      </c>
      <c r="C311" s="15">
        <f t="shared" si="58"/>
        <v>24</v>
      </c>
      <c r="D311" s="15">
        <f t="shared" si="65"/>
        <v>12</v>
      </c>
      <c r="E311" s="48" t="s">
        <v>402</v>
      </c>
      <c r="F311" s="48" t="s">
        <v>196</v>
      </c>
      <c r="G311" s="15" t="s">
        <v>118</v>
      </c>
      <c r="H311" s="15" t="s">
        <v>86</v>
      </c>
      <c r="I311" s="61" t="str">
        <f t="shared" si="66"/>
        <v>I_SDC_R_PYM_CL_ST_L06M</v>
      </c>
      <c r="J311" s="15" cm="1">
        <f t="array" ref="J311">SUMPRODUCT(--(I311=$I$2:$I$625))</f>
        <v>1</v>
      </c>
      <c r="K311" s="14">
        <v>24</v>
      </c>
      <c r="L311" s="15" t="s">
        <v>445</v>
      </c>
      <c r="M311" s="15" t="s">
        <v>10</v>
      </c>
      <c r="N311" s="14" t="s">
        <v>17</v>
      </c>
      <c r="O311" s="15" t="str">
        <f>"R_"&amp;P311&amp;"_"&amp;F311</f>
        <v>R_PYM_CL_ST</v>
      </c>
      <c r="P311" s="14" t="s">
        <v>487</v>
      </c>
      <c r="Q311" s="14" t="str">
        <f>VLOOKUP(L311,Nomencalture!$G$20:$H$33,2,0)</f>
        <v>Credit Card Payments / Credit Limit</v>
      </c>
      <c r="R311" s="16" t="str">
        <f t="shared" si="68"/>
        <v>L06M</v>
      </c>
      <c r="S311" s="16" t="s">
        <v>54</v>
      </c>
      <c r="T311" s="20">
        <v>1</v>
      </c>
      <c r="U311" s="21">
        <v>6</v>
      </c>
      <c r="V311" s="53" t="str">
        <f t="shared" si="54"/>
        <v>ALTER TABLE MDL_ABT_B_PD_TDC_S01 ADD I_SDC_R_PYM_CL_ST_L06M NUMBER;</v>
      </c>
      <c r="W311" s="9" t="str">
        <f>","&amp;H311&amp;"(CASE WHEN TIPO_CNSM_CD='"&amp;P311&amp;"' AND "&amp;X311&amp;" THEN "&amp;G311&amp;" END) AS "&amp;I311</f>
        <v>,SUM(CASE WHEN TIPO_CNSM_CD='PYM_CL' AND B.PERIODOMES BETWEEN TO_CHAR(ADD_MONTHS(A.REF_DATE,-6),'YYYYMM') AND TO_CHAR(ADD_MONTHS(A.REF_DATE,-1),'YYYYMM') THEN DC_R_PGO_LM END) AS I_SDC_R_PYM_CL_ST_L06M</v>
      </c>
      <c r="X311" s="54" t="str">
        <f t="shared" si="55"/>
        <v>B.PERIODOMES BETWEEN TO_CHAR(ADD_MONTHS(A.REF_DATE,-6),'YYYYMM') AND TO_CHAR(ADD_MONTHS(A.REF_DATE,-1),'YYYYMM')</v>
      </c>
      <c r="Y311" s="54" t="str">
        <f>","&amp;I311&amp;"=B."&amp;I311</f>
        <v>,I_SDC_R_PYM_CL_ST_L06M=B.I_SDC_R_PYM_CL_ST_L06M</v>
      </c>
      <c r="Z311" s="40" t="str">
        <f>",B."&amp;I311</f>
        <v>,B.I_SDC_R_PYM_CL_ST_L06M</v>
      </c>
    </row>
    <row r="312" spans="1:26" x14ac:dyDescent="0.25">
      <c r="A312" s="8" t="s">
        <v>413</v>
      </c>
      <c r="B312" s="21">
        <f t="shared" si="57"/>
        <v>311</v>
      </c>
      <c r="C312" s="15">
        <f t="shared" si="58"/>
        <v>25</v>
      </c>
      <c r="D312" s="15">
        <f t="shared" si="65"/>
        <v>12</v>
      </c>
      <c r="E312" s="48" t="s">
        <v>402</v>
      </c>
      <c r="F312" s="48" t="s">
        <v>196</v>
      </c>
      <c r="G312" s="15" t="s">
        <v>118</v>
      </c>
      <c r="H312" s="15" t="s">
        <v>86</v>
      </c>
      <c r="I312" s="61" t="str">
        <f t="shared" si="66"/>
        <v>I_SDC_R_PYM_CL_ST_L12M</v>
      </c>
      <c r="J312" s="15" cm="1">
        <f t="array" ref="J312">SUMPRODUCT(--(I312=$I$2:$I$625))</f>
        <v>1</v>
      </c>
      <c r="K312" s="14">
        <v>24</v>
      </c>
      <c r="L312" s="15" t="s">
        <v>445</v>
      </c>
      <c r="M312" s="15" t="s">
        <v>10</v>
      </c>
      <c r="N312" s="14" t="s">
        <v>17</v>
      </c>
      <c r="O312" s="15" t="str">
        <f>"R_"&amp;P312&amp;"_"&amp;F312</f>
        <v>R_PYM_CL_ST</v>
      </c>
      <c r="P312" s="14" t="s">
        <v>487</v>
      </c>
      <c r="Q312" s="14" t="str">
        <f>VLOOKUP(L312,Nomencalture!$G$20:$H$33,2,0)</f>
        <v>Credit Card Payments / Credit Limit</v>
      </c>
      <c r="R312" s="16" t="str">
        <f t="shared" si="68"/>
        <v>L12M</v>
      </c>
      <c r="S312" s="16" t="s">
        <v>54</v>
      </c>
      <c r="T312" s="20">
        <v>1</v>
      </c>
      <c r="U312" s="21">
        <v>12</v>
      </c>
      <c r="V312" s="53" t="str">
        <f t="shared" si="54"/>
        <v>ALTER TABLE MDL_ABT_B_PD_TDC_S01 ADD I_SDC_R_PYM_CL_ST_L12M NUMBER;</v>
      </c>
      <c r="W312" s="9" t="str">
        <f>","&amp;H312&amp;"(CASE WHEN TIPO_CNSM_CD='"&amp;P312&amp;"' AND "&amp;X312&amp;" THEN "&amp;G312&amp;" END) AS "&amp;I312</f>
        <v>,SUM(CASE WHEN TIPO_CNSM_CD='PYM_CL' AND B.PERIODOMES BETWEEN TO_CHAR(ADD_MONTHS(A.REF_DATE,-12),'YYYYMM') AND TO_CHAR(ADD_MONTHS(A.REF_DATE,-1),'YYYYMM') THEN DC_R_PGO_LM END) AS I_SDC_R_PYM_CL_ST_L12M</v>
      </c>
      <c r="X312" s="54" t="str">
        <f t="shared" si="55"/>
        <v>B.PERIODOMES BETWEEN TO_CHAR(ADD_MONTHS(A.REF_DATE,-12),'YYYYMM') AND TO_CHAR(ADD_MONTHS(A.REF_DATE,-1),'YYYYMM')</v>
      </c>
      <c r="Y312" s="54" t="str">
        <f>","&amp;I312&amp;"=B."&amp;I312</f>
        <v>,I_SDC_R_PYM_CL_ST_L12M=B.I_SDC_R_PYM_CL_ST_L12M</v>
      </c>
      <c r="Z312" s="40" t="str">
        <f>",B."&amp;I312</f>
        <v>,B.I_SDC_R_PYM_CL_ST_L12M</v>
      </c>
    </row>
    <row r="313" spans="1:26" x14ac:dyDescent="0.25">
      <c r="A313" s="30" t="s">
        <v>413</v>
      </c>
      <c r="B313" s="24">
        <f t="shared" si="57"/>
        <v>312</v>
      </c>
      <c r="C313" s="18">
        <f t="shared" si="58"/>
        <v>26</v>
      </c>
      <c r="D313" s="18">
        <f t="shared" si="65"/>
        <v>12</v>
      </c>
      <c r="E313" s="49" t="s">
        <v>402</v>
      </c>
      <c r="F313" s="49" t="s">
        <v>196</v>
      </c>
      <c r="G313" s="18" t="s">
        <v>118</v>
      </c>
      <c r="H313" s="18" t="s">
        <v>86</v>
      </c>
      <c r="I313" s="62" t="str">
        <f t="shared" si="66"/>
        <v>I_SDC_R_PYM_CL_ST_L13_24</v>
      </c>
      <c r="J313" s="18" cm="1">
        <f t="array" ref="J313">SUMPRODUCT(--(I313=$I$2:$I$625))</f>
        <v>1</v>
      </c>
      <c r="K313" s="17">
        <v>26</v>
      </c>
      <c r="L313" s="18" t="s">
        <v>445</v>
      </c>
      <c r="M313" s="18" t="s">
        <v>10</v>
      </c>
      <c r="N313" s="17" t="s">
        <v>17</v>
      </c>
      <c r="O313" s="18" t="str">
        <f>"R_"&amp;P313&amp;"_"&amp;F313</f>
        <v>R_PYM_CL_ST</v>
      </c>
      <c r="P313" s="17" t="s">
        <v>487</v>
      </c>
      <c r="Q313" s="17" t="str">
        <f>VLOOKUP(L313,Nomencalture!$G$20:$H$33,2,0)</f>
        <v>Credit Card Payments / Credit Limit</v>
      </c>
      <c r="R313" s="19" t="str">
        <f t="shared" si="68"/>
        <v>L13_24</v>
      </c>
      <c r="S313" s="19" t="s">
        <v>54</v>
      </c>
      <c r="T313" s="23">
        <v>13</v>
      </c>
      <c r="U313" s="24">
        <v>24</v>
      </c>
      <c r="V313" s="53" t="str">
        <f t="shared" si="54"/>
        <v>ALTER TABLE MDL_ABT_B_PD_TDC_S01 ADD I_SDC_R_PYM_CL_ST_L13_24 NUMBER;</v>
      </c>
      <c r="W313" s="9" t="str">
        <f>","&amp;H313&amp;"(CASE WHEN TIPO_CNSM_CD='"&amp;P313&amp;"' AND "&amp;X313&amp;" THEN "&amp;G313&amp;" END) AS "&amp;I313</f>
        <v>,SUM(CASE WHEN TIPO_CNSM_CD='PYM_CL' AND B.PERIODOMES BETWEEN TO_CHAR(ADD_MONTHS(A.REF_DATE,-24),'YYYYMM') AND TO_CHAR(ADD_MONTHS(A.REF_DATE,-13),'YYYYMM') THEN DC_R_PGO_LM END) AS I_SDC_R_PYM_CL_ST_L13_24</v>
      </c>
      <c r="X313" s="57" t="str">
        <f t="shared" si="55"/>
        <v>B.PERIODOMES BETWEEN TO_CHAR(ADD_MONTHS(A.REF_DATE,-24),'YYYYMM') AND TO_CHAR(ADD_MONTHS(A.REF_DATE,-13),'YYYYMM')</v>
      </c>
      <c r="Y313" s="54" t="str">
        <f>","&amp;I313&amp;"=B."&amp;I313</f>
        <v>,I_SDC_R_PYM_CL_ST_L13_24=B.I_SDC_R_PYM_CL_ST_L13_24</v>
      </c>
      <c r="Z313" s="40" t="str">
        <f>",B."&amp;I313</f>
        <v>,B.I_SDC_R_PYM_CL_ST_L13_24</v>
      </c>
    </row>
    <row r="314" spans="1:26" x14ac:dyDescent="0.25">
      <c r="A314" s="8" t="s">
        <v>413</v>
      </c>
      <c r="B314" s="21">
        <f t="shared" si="57"/>
        <v>313</v>
      </c>
      <c r="C314" s="15">
        <f t="shared" si="58"/>
        <v>1</v>
      </c>
      <c r="D314" s="15">
        <f t="shared" si="65"/>
        <v>13</v>
      </c>
      <c r="E314" s="48" t="s">
        <v>402</v>
      </c>
      <c r="F314" s="48" t="s">
        <v>196</v>
      </c>
      <c r="G314" s="15" t="s">
        <v>73</v>
      </c>
      <c r="H314" s="15" t="s">
        <v>85</v>
      </c>
      <c r="I314" s="61" t="str">
        <f>M314&amp;"_"&amp;IF(N314&lt;&gt;"R",N314&amp;"_","")&amp;O314&amp;IF(R314&lt;&gt;"", "_", "")&amp;R314</f>
        <v>I_R_PRC_CL_ST_00MB</v>
      </c>
      <c r="J314" s="15" cm="1">
        <f t="array" ref="J314">SUMPRODUCT(--(I314=$I$2:$I$625))</f>
        <v>1</v>
      </c>
      <c r="K314" s="14">
        <v>20</v>
      </c>
      <c r="L314" s="15" t="s">
        <v>446</v>
      </c>
      <c r="M314" s="15" t="s">
        <v>10</v>
      </c>
      <c r="N314" s="14" t="s">
        <v>11</v>
      </c>
      <c r="O314" s="15" t="str">
        <f>"R_"&amp;P314&amp;"_"&amp;F314</f>
        <v>R_PRC_CL_ST</v>
      </c>
      <c r="P314" s="14" t="s">
        <v>488</v>
      </c>
      <c r="Q314" s="14" t="str">
        <f>VLOOKUP(L314,Nomencalture!$G$20:$H$33,2,0)</f>
        <v>Credit Card Purchases / Credit Limit</v>
      </c>
      <c r="R314" s="16" t="str">
        <f t="shared" ref="R314:R320" si="69">IF(AND(S314="P",N314="R"),TEXT(T314,"00")&amp;"MB",IF(T314&gt;1,"L"&amp;TEXT(T314,"00")&amp;"_"&amp;TEXT(U314,"00"),"L"&amp;TEXT(U314,"00")&amp;"M"))</f>
        <v>00MB</v>
      </c>
      <c r="S314" s="16" t="s">
        <v>90</v>
      </c>
      <c r="T314" s="21">
        <v>0</v>
      </c>
      <c r="U314" s="21">
        <v>0</v>
      </c>
      <c r="V314" s="53" t="str">
        <f t="shared" si="54"/>
        <v>ALTER TABLE MDL_ABT_B_PD_TDC_S01 ADD I_R_PRC_CL_ST_00MB NUMBER;</v>
      </c>
      <c r="W314" s="9" t="str">
        <f>","&amp;H314&amp;"(CASE WHEN TIPO_CNSM_CD='"&amp;P314&amp;"' AND "&amp;X314&amp;" THEN "&amp;G314&amp;" END) AS "&amp;I314</f>
        <v>,AVG(CASE WHEN TIPO_CNSM_CD='PRC_CL' AND B.PERIODOMES=TO_CHAR(ADD_MONTHS(A.REF_DATE,-0),'YYYYMM') THEN R_CNS_LM END) AS I_R_PRC_CL_ST_00MB</v>
      </c>
      <c r="X314" s="54" t="str">
        <f t="shared" si="55"/>
        <v>B.PERIODOMES=TO_CHAR(ADD_MONTHS(A.REF_DATE,-0),'YYYYMM')</v>
      </c>
      <c r="Y314" s="54" t="str">
        <f>","&amp;I314&amp;"=B."&amp;I314</f>
        <v>,I_R_PRC_CL_ST_00MB=B.I_R_PRC_CL_ST_00MB</v>
      </c>
      <c r="Z314" s="40" t="str">
        <f>",B."&amp;I314</f>
        <v>,B.I_R_PRC_CL_ST_00MB</v>
      </c>
    </row>
    <row r="315" spans="1:26" x14ac:dyDescent="0.25">
      <c r="A315" s="8" t="s">
        <v>413</v>
      </c>
      <c r="B315" s="21">
        <f t="shared" si="57"/>
        <v>314</v>
      </c>
      <c r="C315" s="15">
        <f t="shared" si="58"/>
        <v>2</v>
      </c>
      <c r="D315" s="15">
        <f t="shared" ref="D315:D340" si="70">IF(MOD(B314,26)=0,D314+1,D314)</f>
        <v>13</v>
      </c>
      <c r="E315" s="48" t="s">
        <v>402</v>
      </c>
      <c r="F315" s="48" t="s">
        <v>196</v>
      </c>
      <c r="G315" s="15" t="s">
        <v>73</v>
      </c>
      <c r="H315" s="15" t="s">
        <v>85</v>
      </c>
      <c r="I315" s="61" t="str">
        <f t="shared" ref="I315:I339" si="71">M315&amp;"_"&amp;IF(N315&lt;&gt;"R",N315&amp;"_","")&amp;O315&amp;IF(R315&lt;&gt;"", "_", "")&amp;R315</f>
        <v>I_R_PRC_CL_ST_01MB</v>
      </c>
      <c r="J315" s="15" cm="1">
        <f t="array" ref="J315">SUMPRODUCT(--(I315=$I$2:$I$625))</f>
        <v>1</v>
      </c>
      <c r="K315" s="14">
        <v>20</v>
      </c>
      <c r="L315" s="15" t="s">
        <v>446</v>
      </c>
      <c r="M315" s="15" t="s">
        <v>10</v>
      </c>
      <c r="N315" s="14" t="s">
        <v>11</v>
      </c>
      <c r="O315" s="15" t="str">
        <f>"R_"&amp;P315&amp;"_"&amp;F315</f>
        <v>R_PRC_CL_ST</v>
      </c>
      <c r="P315" s="14" t="s">
        <v>488</v>
      </c>
      <c r="Q315" s="14" t="str">
        <f>VLOOKUP(L315,Nomencalture!$G$20:$H$33,2,0)</f>
        <v>Credit Card Purchases / Credit Limit</v>
      </c>
      <c r="R315" s="16" t="str">
        <f t="shared" si="69"/>
        <v>01MB</v>
      </c>
      <c r="S315" s="16" t="s">
        <v>90</v>
      </c>
      <c r="T315" s="21">
        <v>1</v>
      </c>
      <c r="U315" s="21">
        <v>1</v>
      </c>
      <c r="V315" s="53" t="str">
        <f t="shared" si="54"/>
        <v>ALTER TABLE MDL_ABT_B_PD_TDC_S01 ADD I_R_PRC_CL_ST_01MB NUMBER;</v>
      </c>
      <c r="W315" s="9" t="str">
        <f>","&amp;H315&amp;"(CASE WHEN TIPO_CNSM_CD='"&amp;P315&amp;"' AND "&amp;X315&amp;" THEN "&amp;G315&amp;" END) AS "&amp;I315</f>
        <v>,AVG(CASE WHEN TIPO_CNSM_CD='PRC_CL' AND B.PERIODOMES=TO_CHAR(ADD_MONTHS(A.REF_DATE,-1),'YYYYMM') THEN R_CNS_LM END) AS I_R_PRC_CL_ST_01MB</v>
      </c>
      <c r="X315" s="54" t="str">
        <f t="shared" si="55"/>
        <v>B.PERIODOMES=TO_CHAR(ADD_MONTHS(A.REF_DATE,-1),'YYYYMM')</v>
      </c>
      <c r="Y315" s="54" t="str">
        <f>","&amp;I315&amp;"=B."&amp;I315</f>
        <v>,I_R_PRC_CL_ST_01MB=B.I_R_PRC_CL_ST_01MB</v>
      </c>
      <c r="Z315" s="40" t="str">
        <f>",B."&amp;I315</f>
        <v>,B.I_R_PRC_CL_ST_01MB</v>
      </c>
    </row>
    <row r="316" spans="1:26" x14ac:dyDescent="0.25">
      <c r="A316" s="8" t="s">
        <v>413</v>
      </c>
      <c r="B316" s="21">
        <f t="shared" si="57"/>
        <v>315</v>
      </c>
      <c r="C316" s="15">
        <f t="shared" si="58"/>
        <v>3</v>
      </c>
      <c r="D316" s="15">
        <f t="shared" si="70"/>
        <v>13</v>
      </c>
      <c r="E316" s="48" t="s">
        <v>402</v>
      </c>
      <c r="F316" s="48" t="s">
        <v>196</v>
      </c>
      <c r="G316" s="15" t="s">
        <v>73</v>
      </c>
      <c r="H316" s="15" t="s">
        <v>85</v>
      </c>
      <c r="I316" s="61" t="str">
        <f t="shared" si="71"/>
        <v>I_R_PRC_CL_ST_02MB</v>
      </c>
      <c r="J316" s="15" cm="1">
        <f t="array" ref="J316">SUMPRODUCT(--(I316=$I$2:$I$625))</f>
        <v>1</v>
      </c>
      <c r="K316" s="14">
        <v>20</v>
      </c>
      <c r="L316" s="15" t="s">
        <v>446</v>
      </c>
      <c r="M316" s="15" t="s">
        <v>10</v>
      </c>
      <c r="N316" s="14" t="s">
        <v>11</v>
      </c>
      <c r="O316" s="15" t="str">
        <f>"R_"&amp;P316&amp;"_"&amp;F316</f>
        <v>R_PRC_CL_ST</v>
      </c>
      <c r="P316" s="14" t="s">
        <v>488</v>
      </c>
      <c r="Q316" s="14" t="str">
        <f>VLOOKUP(L316,Nomencalture!$G$20:$H$33,2,0)</f>
        <v>Credit Card Purchases / Credit Limit</v>
      </c>
      <c r="R316" s="16" t="str">
        <f t="shared" si="69"/>
        <v>02MB</v>
      </c>
      <c r="S316" s="16" t="s">
        <v>90</v>
      </c>
      <c r="T316" s="21">
        <v>2</v>
      </c>
      <c r="U316" s="21">
        <v>2</v>
      </c>
      <c r="V316" s="53" t="str">
        <f t="shared" si="54"/>
        <v>ALTER TABLE MDL_ABT_B_PD_TDC_S01 ADD I_R_PRC_CL_ST_02MB NUMBER;</v>
      </c>
      <c r="W316" s="9" t="str">
        <f>","&amp;H316&amp;"(CASE WHEN TIPO_CNSM_CD='"&amp;P316&amp;"' AND "&amp;X316&amp;" THEN "&amp;G316&amp;" END) AS "&amp;I316</f>
        <v>,AVG(CASE WHEN TIPO_CNSM_CD='PRC_CL' AND B.PERIODOMES=TO_CHAR(ADD_MONTHS(A.REF_DATE,-2),'YYYYMM') THEN R_CNS_LM END) AS I_R_PRC_CL_ST_02MB</v>
      </c>
      <c r="X316" s="54" t="str">
        <f t="shared" si="55"/>
        <v>B.PERIODOMES=TO_CHAR(ADD_MONTHS(A.REF_DATE,-2),'YYYYMM')</v>
      </c>
      <c r="Y316" s="54" t="str">
        <f>","&amp;I316&amp;"=B."&amp;I316</f>
        <v>,I_R_PRC_CL_ST_02MB=B.I_R_PRC_CL_ST_02MB</v>
      </c>
      <c r="Z316" s="40" t="str">
        <f>",B."&amp;I316</f>
        <v>,B.I_R_PRC_CL_ST_02MB</v>
      </c>
    </row>
    <row r="317" spans="1:26" x14ac:dyDescent="0.25">
      <c r="A317" s="8" t="s">
        <v>413</v>
      </c>
      <c r="B317" s="21">
        <f t="shared" si="57"/>
        <v>316</v>
      </c>
      <c r="C317" s="15">
        <f t="shared" si="58"/>
        <v>4</v>
      </c>
      <c r="D317" s="15">
        <f t="shared" si="70"/>
        <v>13</v>
      </c>
      <c r="E317" s="48" t="s">
        <v>402</v>
      </c>
      <c r="F317" s="48" t="s">
        <v>196</v>
      </c>
      <c r="G317" s="15" t="s">
        <v>73</v>
      </c>
      <c r="H317" s="15" t="s">
        <v>85</v>
      </c>
      <c r="I317" s="61" t="str">
        <f t="shared" si="71"/>
        <v>I_R_PRC_CL_ST_03MB</v>
      </c>
      <c r="J317" s="15" cm="1">
        <f t="array" ref="J317">SUMPRODUCT(--(I317=$I$2:$I$625))</f>
        <v>1</v>
      </c>
      <c r="K317" s="14">
        <v>20</v>
      </c>
      <c r="L317" s="15" t="s">
        <v>446</v>
      </c>
      <c r="M317" s="15" t="s">
        <v>10</v>
      </c>
      <c r="N317" s="14" t="s">
        <v>11</v>
      </c>
      <c r="O317" s="15" t="str">
        <f>"R_"&amp;P317&amp;"_"&amp;F317</f>
        <v>R_PRC_CL_ST</v>
      </c>
      <c r="P317" s="14" t="s">
        <v>488</v>
      </c>
      <c r="Q317" s="14" t="str">
        <f>VLOOKUP(L317,Nomencalture!$G$20:$H$33,2,0)</f>
        <v>Credit Card Purchases / Credit Limit</v>
      </c>
      <c r="R317" s="16" t="str">
        <f t="shared" si="69"/>
        <v>03MB</v>
      </c>
      <c r="S317" s="16" t="s">
        <v>90</v>
      </c>
      <c r="T317" s="21">
        <v>3</v>
      </c>
      <c r="U317" s="21">
        <v>3</v>
      </c>
      <c r="V317" s="53" t="str">
        <f t="shared" si="54"/>
        <v>ALTER TABLE MDL_ABT_B_PD_TDC_S01 ADD I_R_PRC_CL_ST_03MB NUMBER;</v>
      </c>
      <c r="W317" s="9" t="str">
        <f>","&amp;H317&amp;"(CASE WHEN TIPO_CNSM_CD='"&amp;P317&amp;"' AND "&amp;X317&amp;" THEN "&amp;G317&amp;" END) AS "&amp;I317</f>
        <v>,AVG(CASE WHEN TIPO_CNSM_CD='PRC_CL' AND B.PERIODOMES=TO_CHAR(ADD_MONTHS(A.REF_DATE,-3),'YYYYMM') THEN R_CNS_LM END) AS I_R_PRC_CL_ST_03MB</v>
      </c>
      <c r="X317" s="54" t="str">
        <f t="shared" si="55"/>
        <v>B.PERIODOMES=TO_CHAR(ADD_MONTHS(A.REF_DATE,-3),'YYYYMM')</v>
      </c>
      <c r="Y317" s="54" t="str">
        <f>","&amp;I317&amp;"=B."&amp;I317</f>
        <v>,I_R_PRC_CL_ST_03MB=B.I_R_PRC_CL_ST_03MB</v>
      </c>
      <c r="Z317" s="40" t="str">
        <f>",B."&amp;I317</f>
        <v>,B.I_R_PRC_CL_ST_03MB</v>
      </c>
    </row>
    <row r="318" spans="1:26" x14ac:dyDescent="0.25">
      <c r="A318" s="8" t="s">
        <v>413</v>
      </c>
      <c r="B318" s="21">
        <f t="shared" si="57"/>
        <v>317</v>
      </c>
      <c r="C318" s="15">
        <f t="shared" si="58"/>
        <v>5</v>
      </c>
      <c r="D318" s="15">
        <f t="shared" si="70"/>
        <v>13</v>
      </c>
      <c r="E318" s="48" t="s">
        <v>402</v>
      </c>
      <c r="F318" s="48" t="s">
        <v>196</v>
      </c>
      <c r="G318" s="15" t="s">
        <v>73</v>
      </c>
      <c r="H318" s="15" t="s">
        <v>85</v>
      </c>
      <c r="I318" s="61" t="str">
        <f t="shared" si="71"/>
        <v>I_R_PRC_CL_ST_06MB</v>
      </c>
      <c r="J318" s="15" cm="1">
        <f t="array" ref="J318">SUMPRODUCT(--(I318=$I$2:$I$625))</f>
        <v>1</v>
      </c>
      <c r="K318" s="14">
        <v>20</v>
      </c>
      <c r="L318" s="15" t="s">
        <v>446</v>
      </c>
      <c r="M318" s="15" t="s">
        <v>10</v>
      </c>
      <c r="N318" s="14" t="s">
        <v>11</v>
      </c>
      <c r="O318" s="15" t="str">
        <f>"R_"&amp;P318&amp;"_"&amp;F318</f>
        <v>R_PRC_CL_ST</v>
      </c>
      <c r="P318" s="14" t="s">
        <v>488</v>
      </c>
      <c r="Q318" s="14" t="str">
        <f>VLOOKUP(L318,Nomencalture!$G$20:$H$33,2,0)</f>
        <v>Credit Card Purchases / Credit Limit</v>
      </c>
      <c r="R318" s="16" t="str">
        <f t="shared" si="69"/>
        <v>06MB</v>
      </c>
      <c r="S318" s="16" t="s">
        <v>90</v>
      </c>
      <c r="T318" s="21">
        <v>6</v>
      </c>
      <c r="U318" s="21">
        <v>6</v>
      </c>
      <c r="V318" s="53" t="str">
        <f t="shared" si="54"/>
        <v>ALTER TABLE MDL_ABT_B_PD_TDC_S01 ADD I_R_PRC_CL_ST_06MB NUMBER;</v>
      </c>
      <c r="W318" s="9" t="str">
        <f>","&amp;H318&amp;"(CASE WHEN TIPO_CNSM_CD='"&amp;P318&amp;"' AND "&amp;X318&amp;" THEN "&amp;G318&amp;" END) AS "&amp;I318</f>
        <v>,AVG(CASE WHEN TIPO_CNSM_CD='PRC_CL' AND B.PERIODOMES=TO_CHAR(ADD_MONTHS(A.REF_DATE,-6),'YYYYMM') THEN R_CNS_LM END) AS I_R_PRC_CL_ST_06MB</v>
      </c>
      <c r="X318" s="54" t="str">
        <f t="shared" si="55"/>
        <v>B.PERIODOMES=TO_CHAR(ADD_MONTHS(A.REF_DATE,-6),'YYYYMM')</v>
      </c>
      <c r="Y318" s="54" t="str">
        <f>","&amp;I318&amp;"=B."&amp;I318</f>
        <v>,I_R_PRC_CL_ST_06MB=B.I_R_PRC_CL_ST_06MB</v>
      </c>
      <c r="Z318" s="40" t="str">
        <f>",B."&amp;I318</f>
        <v>,B.I_R_PRC_CL_ST_06MB</v>
      </c>
    </row>
    <row r="319" spans="1:26" x14ac:dyDescent="0.25">
      <c r="A319" s="8" t="s">
        <v>413</v>
      </c>
      <c r="B319" s="21">
        <f t="shared" si="57"/>
        <v>318</v>
      </c>
      <c r="C319" s="15">
        <f t="shared" si="58"/>
        <v>6</v>
      </c>
      <c r="D319" s="15">
        <f t="shared" si="70"/>
        <v>13</v>
      </c>
      <c r="E319" s="48" t="s">
        <v>402</v>
      </c>
      <c r="F319" s="48" t="s">
        <v>196</v>
      </c>
      <c r="G319" s="15" t="s">
        <v>73</v>
      </c>
      <c r="H319" s="15" t="s">
        <v>85</v>
      </c>
      <c r="I319" s="61" t="str">
        <f t="shared" si="71"/>
        <v>I_R_PRC_CL_ST_09MB</v>
      </c>
      <c r="J319" s="15" cm="1">
        <f t="array" ref="J319">SUMPRODUCT(--(I319=$I$2:$I$625))</f>
        <v>1</v>
      </c>
      <c r="K319" s="14">
        <v>20</v>
      </c>
      <c r="L319" s="15" t="s">
        <v>446</v>
      </c>
      <c r="M319" s="15" t="s">
        <v>10</v>
      </c>
      <c r="N319" s="14" t="s">
        <v>11</v>
      </c>
      <c r="O319" s="15" t="str">
        <f>"R_"&amp;P319&amp;"_"&amp;F319</f>
        <v>R_PRC_CL_ST</v>
      </c>
      <c r="P319" s="14" t="s">
        <v>488</v>
      </c>
      <c r="Q319" s="14" t="str">
        <f>VLOOKUP(L319,Nomencalture!$G$20:$H$33,2,0)</f>
        <v>Credit Card Purchases / Credit Limit</v>
      </c>
      <c r="R319" s="16" t="str">
        <f t="shared" si="69"/>
        <v>09MB</v>
      </c>
      <c r="S319" s="16" t="s">
        <v>90</v>
      </c>
      <c r="T319" s="21">
        <v>9</v>
      </c>
      <c r="U319" s="21">
        <v>9</v>
      </c>
      <c r="V319" s="53" t="str">
        <f t="shared" si="54"/>
        <v>ALTER TABLE MDL_ABT_B_PD_TDC_S01 ADD I_R_PRC_CL_ST_09MB NUMBER;</v>
      </c>
      <c r="W319" s="9" t="str">
        <f>","&amp;H319&amp;"(CASE WHEN TIPO_CNSM_CD='"&amp;P319&amp;"' AND "&amp;X319&amp;" THEN "&amp;G319&amp;" END) AS "&amp;I319</f>
        <v>,AVG(CASE WHEN TIPO_CNSM_CD='PRC_CL' AND B.PERIODOMES=TO_CHAR(ADD_MONTHS(A.REF_DATE,-9),'YYYYMM') THEN R_CNS_LM END) AS I_R_PRC_CL_ST_09MB</v>
      </c>
      <c r="X319" s="54" t="str">
        <f t="shared" si="55"/>
        <v>B.PERIODOMES=TO_CHAR(ADD_MONTHS(A.REF_DATE,-9),'YYYYMM')</v>
      </c>
      <c r="Y319" s="54" t="str">
        <f>","&amp;I319&amp;"=B."&amp;I319</f>
        <v>,I_R_PRC_CL_ST_09MB=B.I_R_PRC_CL_ST_09MB</v>
      </c>
      <c r="Z319" s="40" t="str">
        <f>",B."&amp;I319</f>
        <v>,B.I_R_PRC_CL_ST_09MB</v>
      </c>
    </row>
    <row r="320" spans="1:26" x14ac:dyDescent="0.25">
      <c r="A320" s="8" t="s">
        <v>413</v>
      </c>
      <c r="B320" s="21">
        <f t="shared" si="57"/>
        <v>319</v>
      </c>
      <c r="C320" s="15">
        <f t="shared" si="58"/>
        <v>7</v>
      </c>
      <c r="D320" s="15">
        <f t="shared" si="70"/>
        <v>13</v>
      </c>
      <c r="E320" s="48" t="s">
        <v>402</v>
      </c>
      <c r="F320" s="48" t="s">
        <v>196</v>
      </c>
      <c r="G320" s="15" t="s">
        <v>73</v>
      </c>
      <c r="H320" s="15" t="s">
        <v>85</v>
      </c>
      <c r="I320" s="61" t="str">
        <f t="shared" si="71"/>
        <v>I_R_PRC_CL_ST_12MB</v>
      </c>
      <c r="J320" s="15" cm="1">
        <f t="array" ref="J320">SUMPRODUCT(--(I320=$I$2:$I$625))</f>
        <v>1</v>
      </c>
      <c r="K320" s="14">
        <v>20</v>
      </c>
      <c r="L320" s="15" t="s">
        <v>446</v>
      </c>
      <c r="M320" s="15" t="s">
        <v>10</v>
      </c>
      <c r="N320" s="14" t="s">
        <v>11</v>
      </c>
      <c r="O320" s="15" t="str">
        <f>"R_"&amp;P320&amp;"_"&amp;F320</f>
        <v>R_PRC_CL_ST</v>
      </c>
      <c r="P320" s="14" t="s">
        <v>488</v>
      </c>
      <c r="Q320" s="14" t="str">
        <f>VLOOKUP(L320,Nomencalture!$G$20:$H$33,2,0)</f>
        <v>Credit Card Purchases / Credit Limit</v>
      </c>
      <c r="R320" s="16" t="str">
        <f t="shared" si="69"/>
        <v>12MB</v>
      </c>
      <c r="S320" s="16" t="s">
        <v>90</v>
      </c>
      <c r="T320" s="21">
        <v>12</v>
      </c>
      <c r="U320" s="21">
        <v>12</v>
      </c>
      <c r="V320" s="53" t="str">
        <f t="shared" si="54"/>
        <v>ALTER TABLE MDL_ABT_B_PD_TDC_S01 ADD I_R_PRC_CL_ST_12MB NUMBER;</v>
      </c>
      <c r="W320" s="9" t="str">
        <f>","&amp;H320&amp;"(CASE WHEN TIPO_CNSM_CD='"&amp;P320&amp;"' AND "&amp;X320&amp;" THEN "&amp;G320&amp;" END) AS "&amp;I320</f>
        <v>,AVG(CASE WHEN TIPO_CNSM_CD='PRC_CL' AND B.PERIODOMES=TO_CHAR(ADD_MONTHS(A.REF_DATE,-12),'YYYYMM') THEN R_CNS_LM END) AS I_R_PRC_CL_ST_12MB</v>
      </c>
      <c r="X320" s="54" t="str">
        <f t="shared" si="55"/>
        <v>B.PERIODOMES=TO_CHAR(ADD_MONTHS(A.REF_DATE,-12),'YYYYMM')</v>
      </c>
      <c r="Y320" s="54" t="str">
        <f>","&amp;I320&amp;"=B."&amp;I320</f>
        <v>,I_R_PRC_CL_ST_12MB=B.I_R_PRC_CL_ST_12MB</v>
      </c>
      <c r="Z320" s="40" t="str">
        <f>",B."&amp;I320</f>
        <v>,B.I_R_PRC_CL_ST_12MB</v>
      </c>
    </row>
    <row r="321" spans="1:26" x14ac:dyDescent="0.25">
      <c r="A321" s="8" t="s">
        <v>413</v>
      </c>
      <c r="B321" s="21">
        <f t="shared" si="57"/>
        <v>320</v>
      </c>
      <c r="C321" s="15">
        <f t="shared" si="58"/>
        <v>8</v>
      </c>
      <c r="D321" s="15">
        <f t="shared" si="70"/>
        <v>13</v>
      </c>
      <c r="E321" s="48" t="s">
        <v>402</v>
      </c>
      <c r="F321" s="48" t="s">
        <v>196</v>
      </c>
      <c r="G321" s="15" t="s">
        <v>119</v>
      </c>
      <c r="H321" s="15" t="s">
        <v>85</v>
      </c>
      <c r="I321" s="61" t="str">
        <f t="shared" si="71"/>
        <v>I_MV_R_PRC_CL_ST_L00M</v>
      </c>
      <c r="J321" s="15" cm="1">
        <f t="array" ref="J321">SUMPRODUCT(--(I321=$I$2:$I$625))</f>
        <v>1</v>
      </c>
      <c r="K321" s="14">
        <v>20</v>
      </c>
      <c r="L321" s="15" t="s">
        <v>446</v>
      </c>
      <c r="M321" s="15" t="s">
        <v>10</v>
      </c>
      <c r="N321" s="14" t="s">
        <v>520</v>
      </c>
      <c r="O321" s="15" t="str">
        <f>"R_"&amp;P321&amp;"_"&amp;F321</f>
        <v>R_PRC_CL_ST</v>
      </c>
      <c r="P321" s="14" t="s">
        <v>488</v>
      </c>
      <c r="Q321" s="14" t="str">
        <f>VLOOKUP(L321,Nomencalture!$G$20:$H$33,2,0)</f>
        <v>Credit Card Purchases / Credit Limit</v>
      </c>
      <c r="R321" s="16" t="str">
        <f>IF(AND(S321="P",N321="R"),TEXT(T321,"00")&amp;"MB",IF(OR(T321&gt;1,N321="VM"),"L"&amp;TEXT(T321,"00")&amp;"_"&amp;TEXT(U321,"00"),"L"&amp;TEXT(U321,"00")&amp;"M"))</f>
        <v>L00M</v>
      </c>
      <c r="S321" s="16" t="s">
        <v>90</v>
      </c>
      <c r="T321" s="20">
        <v>1</v>
      </c>
      <c r="U321" s="21">
        <v>0</v>
      </c>
      <c r="V321" s="53" t="str">
        <f t="shared" si="54"/>
        <v>ALTER TABLE MDL_ABT_B_PD_TDC_S01 ADD I_MV_R_PRC_CL_ST_L00M NUMBER;</v>
      </c>
      <c r="W321" s="9" t="str">
        <f>","&amp;H321&amp;"(CASE WHEN TIPO_CNSM_CD='"&amp;P321&amp;"' AND "&amp;X321&amp;" THEN "&amp;G321&amp;" END) AS "&amp;I321</f>
        <v>,AVG(CASE WHEN TIPO_CNSM_CD='PRC_CL' AND B.PERIODOMES=TO_CHAR(ADD_MONTHS(A.REF_DATE,-0),'YYYYMM') THEN VM_R_CNS_LM END) AS I_MV_R_PRC_CL_ST_L00M</v>
      </c>
      <c r="X321" s="54" t="str">
        <f t="shared" si="55"/>
        <v>B.PERIODOMES=TO_CHAR(ADD_MONTHS(A.REF_DATE,-0),'YYYYMM')</v>
      </c>
      <c r="Y321" s="54" t="str">
        <f>","&amp;I321&amp;"=B."&amp;I321</f>
        <v>,I_MV_R_PRC_CL_ST_L00M=B.I_MV_R_PRC_CL_ST_L00M</v>
      </c>
      <c r="Z321" s="40" t="str">
        <f>",B."&amp;I321</f>
        <v>,B.I_MV_R_PRC_CL_ST_L00M</v>
      </c>
    </row>
    <row r="322" spans="1:26" x14ac:dyDescent="0.25">
      <c r="A322" s="8" t="s">
        <v>413</v>
      </c>
      <c r="B322" s="21">
        <f t="shared" si="57"/>
        <v>321</v>
      </c>
      <c r="C322" s="15">
        <f t="shared" si="58"/>
        <v>9</v>
      </c>
      <c r="D322" s="15">
        <f t="shared" si="70"/>
        <v>13</v>
      </c>
      <c r="E322" s="48" t="s">
        <v>402</v>
      </c>
      <c r="F322" s="48" t="s">
        <v>196</v>
      </c>
      <c r="G322" s="15" t="s">
        <v>119</v>
      </c>
      <c r="H322" s="15" t="s">
        <v>85</v>
      </c>
      <c r="I322" s="61" t="str">
        <f t="shared" si="71"/>
        <v>I_MV_R_PRC_CL_ST_L02_01</v>
      </c>
      <c r="J322" s="15" cm="1">
        <f t="array" ref="J322">SUMPRODUCT(--(I322=$I$2:$I$625))</f>
        <v>1</v>
      </c>
      <c r="K322" s="14">
        <v>24</v>
      </c>
      <c r="L322" s="15" t="s">
        <v>446</v>
      </c>
      <c r="M322" s="15" t="s">
        <v>10</v>
      </c>
      <c r="N322" s="14" t="s">
        <v>520</v>
      </c>
      <c r="O322" s="15" t="str">
        <f>"R_"&amp;P322&amp;"_"&amp;F322</f>
        <v>R_PRC_CL_ST</v>
      </c>
      <c r="P322" s="14" t="s">
        <v>488</v>
      </c>
      <c r="Q322" s="14" t="str">
        <f>VLOOKUP(L322,Nomencalture!$G$20:$H$33,2,0)</f>
        <v>Credit Card Purchases / Credit Limit</v>
      </c>
      <c r="R322" s="16" t="str">
        <f>IF(AND(S322="P",N322="R"),TEXT(T322,"00")&amp;"MB",IF(OR(T322&gt;1,N322="VM"),"L"&amp;TEXT(T322,"00")&amp;"_"&amp;TEXT(U322,"00"),"L"&amp;TEXT(U322,"00")&amp;"M"))</f>
        <v>L02_01</v>
      </c>
      <c r="S322" s="16" t="s">
        <v>90</v>
      </c>
      <c r="T322" s="16">
        <v>2</v>
      </c>
      <c r="U322" s="22">
        <v>1</v>
      </c>
      <c r="V322" s="53" t="str">
        <f t="shared" ref="V322:V385" si="72">"ALTER TABLE MDL_ABT_B_PD_TDC_S01 ADD "&amp;I322&amp;" NUMBER;"</f>
        <v>ALTER TABLE MDL_ABT_B_PD_TDC_S01 ADD I_MV_R_PRC_CL_ST_L02_01 NUMBER;</v>
      </c>
      <c r="W322" s="9" t="str">
        <f>","&amp;H322&amp;"(CASE WHEN TIPO_CNSM_CD='"&amp;P322&amp;"' AND "&amp;X322&amp;" THEN "&amp;G322&amp;" END) AS "&amp;I322</f>
        <v>,AVG(CASE WHEN TIPO_CNSM_CD='PRC_CL' AND B.PERIODOMES=TO_CHAR(ADD_MONTHS(A.REF_DATE,-1),'YYYYMM') THEN VM_R_CNS_LM END) AS I_MV_R_PRC_CL_ST_L02_01</v>
      </c>
      <c r="X322" s="54" t="str">
        <f t="shared" ref="X322:X385" si="73">IF(S322="P","B.PERIODOMES=TO_CHAR(ADD_MONTHS(A.REF_DATE,-"&amp;U322&amp;"),'YYYYMM')","B.PERIODOMES BETWEEN TO_CHAR(ADD_MONTHS(A.REF_DATE,-"&amp;U322&amp;"),'YYYYMM') AND TO_CHAR(ADD_MONTHS(A.REF_DATE,-"&amp;T322&amp;"),'YYYYMM')")</f>
        <v>B.PERIODOMES=TO_CHAR(ADD_MONTHS(A.REF_DATE,-1),'YYYYMM')</v>
      </c>
      <c r="Y322" s="54" t="str">
        <f>","&amp;I322&amp;"=B."&amp;I322</f>
        <v>,I_MV_R_PRC_CL_ST_L02_01=B.I_MV_R_PRC_CL_ST_L02_01</v>
      </c>
      <c r="Z322" s="40" t="str">
        <f>",B."&amp;I322</f>
        <v>,B.I_MV_R_PRC_CL_ST_L02_01</v>
      </c>
    </row>
    <row r="323" spans="1:26" x14ac:dyDescent="0.25">
      <c r="A323" s="8" t="s">
        <v>413</v>
      </c>
      <c r="B323" s="21">
        <f t="shared" si="57"/>
        <v>322</v>
      </c>
      <c r="C323" s="15">
        <f t="shared" si="58"/>
        <v>10</v>
      </c>
      <c r="D323" s="15">
        <f t="shared" si="70"/>
        <v>13</v>
      </c>
      <c r="E323" s="48" t="s">
        <v>402</v>
      </c>
      <c r="F323" s="48" t="s">
        <v>196</v>
      </c>
      <c r="G323" s="15" t="s">
        <v>119</v>
      </c>
      <c r="H323" s="15" t="s">
        <v>85</v>
      </c>
      <c r="I323" s="61" t="str">
        <f t="shared" si="71"/>
        <v>I_MV_R_PRC_CL_ST_L03_02</v>
      </c>
      <c r="J323" s="15" cm="1">
        <f t="array" ref="J323">SUMPRODUCT(--(I323=$I$2:$I$625))</f>
        <v>1</v>
      </c>
      <c r="K323" s="14">
        <v>24</v>
      </c>
      <c r="L323" s="15" t="s">
        <v>446</v>
      </c>
      <c r="M323" s="15" t="s">
        <v>10</v>
      </c>
      <c r="N323" s="14" t="s">
        <v>520</v>
      </c>
      <c r="O323" s="15" t="str">
        <f>"R_"&amp;P323&amp;"_"&amp;F323</f>
        <v>R_PRC_CL_ST</v>
      </c>
      <c r="P323" s="14" t="s">
        <v>488</v>
      </c>
      <c r="Q323" s="14" t="str">
        <f>VLOOKUP(L323,Nomencalture!$G$20:$H$33,2,0)</f>
        <v>Credit Card Purchases / Credit Limit</v>
      </c>
      <c r="R323" s="16" t="str">
        <f t="shared" ref="R323:R327" si="74">IF(AND(S323="P",N323="R"),TEXT(T323,"00")&amp;"MB",IF(OR(T323&gt;1,N323="VM"),"L"&amp;TEXT(T323,"00")&amp;"_"&amp;TEXT(U323,"00"),"L"&amp;TEXT(U323,"00")&amp;"M"))</f>
        <v>L03_02</v>
      </c>
      <c r="S323" s="16" t="s">
        <v>90</v>
      </c>
      <c r="T323" s="16">
        <v>3</v>
      </c>
      <c r="U323" s="22">
        <v>2</v>
      </c>
      <c r="V323" s="53" t="str">
        <f t="shared" si="72"/>
        <v>ALTER TABLE MDL_ABT_B_PD_TDC_S01 ADD I_MV_R_PRC_CL_ST_L03_02 NUMBER;</v>
      </c>
      <c r="W323" s="9" t="str">
        <f>","&amp;H323&amp;"(CASE WHEN TIPO_CNSM_CD='"&amp;P323&amp;"' AND "&amp;X323&amp;" THEN "&amp;G323&amp;" END) AS "&amp;I323</f>
        <v>,AVG(CASE WHEN TIPO_CNSM_CD='PRC_CL' AND B.PERIODOMES=TO_CHAR(ADD_MONTHS(A.REF_DATE,-2),'YYYYMM') THEN VM_R_CNS_LM END) AS I_MV_R_PRC_CL_ST_L03_02</v>
      </c>
      <c r="X323" s="54" t="str">
        <f t="shared" si="73"/>
        <v>B.PERIODOMES=TO_CHAR(ADD_MONTHS(A.REF_DATE,-2),'YYYYMM')</v>
      </c>
      <c r="Y323" s="54" t="str">
        <f>","&amp;I323&amp;"=B."&amp;I323</f>
        <v>,I_MV_R_PRC_CL_ST_L03_02=B.I_MV_R_PRC_CL_ST_L03_02</v>
      </c>
      <c r="Z323" s="40" t="str">
        <f>",B."&amp;I323</f>
        <v>,B.I_MV_R_PRC_CL_ST_L03_02</v>
      </c>
    </row>
    <row r="324" spans="1:26" x14ac:dyDescent="0.25">
      <c r="A324" s="8" t="s">
        <v>413</v>
      </c>
      <c r="B324" s="21">
        <f t="shared" ref="B324:B387" si="75">B323+1</f>
        <v>323</v>
      </c>
      <c r="C324" s="15">
        <f t="shared" ref="C324:C387" si="76">IF(MOD(C323+1,27)=0,1,C323+1)</f>
        <v>11</v>
      </c>
      <c r="D324" s="15">
        <f t="shared" si="70"/>
        <v>13</v>
      </c>
      <c r="E324" s="48" t="s">
        <v>402</v>
      </c>
      <c r="F324" s="48" t="s">
        <v>196</v>
      </c>
      <c r="G324" s="15" t="s">
        <v>120</v>
      </c>
      <c r="H324" s="15" t="s">
        <v>85</v>
      </c>
      <c r="I324" s="61" t="str">
        <f t="shared" si="71"/>
        <v>I_QV_R_PRC_CL_ST_L06_03</v>
      </c>
      <c r="J324" s="15" cm="1">
        <f t="array" ref="J324">SUMPRODUCT(--(I324=$I$2:$I$625))</f>
        <v>1</v>
      </c>
      <c r="K324" s="14">
        <v>24</v>
      </c>
      <c r="L324" s="15" t="s">
        <v>446</v>
      </c>
      <c r="M324" s="15" t="s">
        <v>10</v>
      </c>
      <c r="N324" s="14" t="s">
        <v>521</v>
      </c>
      <c r="O324" s="15" t="str">
        <f>"R_"&amp;P324&amp;"_"&amp;F324</f>
        <v>R_PRC_CL_ST</v>
      </c>
      <c r="P324" s="14" t="s">
        <v>488</v>
      </c>
      <c r="Q324" s="14" t="str">
        <f>VLOOKUP(L324,Nomencalture!$G$20:$H$33,2,0)</f>
        <v>Credit Card Purchases / Credit Limit</v>
      </c>
      <c r="R324" s="16" t="str">
        <f t="shared" si="74"/>
        <v>L06_03</v>
      </c>
      <c r="S324" s="16" t="s">
        <v>90</v>
      </c>
      <c r="T324" s="16">
        <v>6</v>
      </c>
      <c r="U324" s="22">
        <v>3</v>
      </c>
      <c r="V324" s="53" t="str">
        <f t="shared" si="72"/>
        <v>ALTER TABLE MDL_ABT_B_PD_TDC_S01 ADD I_QV_R_PRC_CL_ST_L06_03 NUMBER;</v>
      </c>
      <c r="W324" s="9" t="str">
        <f>","&amp;H324&amp;"(CASE WHEN TIPO_CNSM_CD='"&amp;P324&amp;"' AND "&amp;X324&amp;" THEN "&amp;G324&amp;" END) AS "&amp;I324</f>
        <v>,AVG(CASE WHEN TIPO_CNSM_CD='PRC_CL' AND B.PERIODOMES=TO_CHAR(ADD_MONTHS(A.REF_DATE,-3),'YYYYMM') THEN VT_R_CNS_LM END) AS I_QV_R_PRC_CL_ST_L06_03</v>
      </c>
      <c r="X324" s="54" t="str">
        <f t="shared" si="73"/>
        <v>B.PERIODOMES=TO_CHAR(ADD_MONTHS(A.REF_DATE,-3),'YYYYMM')</v>
      </c>
      <c r="Y324" s="54" t="str">
        <f>","&amp;I324&amp;"=B."&amp;I324</f>
        <v>,I_QV_R_PRC_CL_ST_L06_03=B.I_QV_R_PRC_CL_ST_L06_03</v>
      </c>
      <c r="Z324" s="40" t="str">
        <f>",B."&amp;I324</f>
        <v>,B.I_QV_R_PRC_CL_ST_L06_03</v>
      </c>
    </row>
    <row r="325" spans="1:26" x14ac:dyDescent="0.25">
      <c r="A325" s="8" t="s">
        <v>413</v>
      </c>
      <c r="B325" s="21">
        <f t="shared" si="75"/>
        <v>324</v>
      </c>
      <c r="C325" s="15">
        <f t="shared" si="76"/>
        <v>12</v>
      </c>
      <c r="D325" s="15">
        <f t="shared" si="70"/>
        <v>13</v>
      </c>
      <c r="E325" s="48" t="s">
        <v>402</v>
      </c>
      <c r="F325" s="48" t="s">
        <v>196</v>
      </c>
      <c r="G325" s="15" t="s">
        <v>120</v>
      </c>
      <c r="H325" s="15" t="s">
        <v>85</v>
      </c>
      <c r="I325" s="61" t="str">
        <f t="shared" si="71"/>
        <v>I_QV_R_PRC_CL_ST_L09_06</v>
      </c>
      <c r="J325" s="15" cm="1">
        <f t="array" ref="J325">SUMPRODUCT(--(I325=$I$2:$I$625))</f>
        <v>1</v>
      </c>
      <c r="K325" s="14">
        <v>24</v>
      </c>
      <c r="L325" s="15" t="s">
        <v>446</v>
      </c>
      <c r="M325" s="15" t="s">
        <v>10</v>
      </c>
      <c r="N325" s="14" t="s">
        <v>521</v>
      </c>
      <c r="O325" s="15" t="str">
        <f>"R_"&amp;P325&amp;"_"&amp;F325</f>
        <v>R_PRC_CL_ST</v>
      </c>
      <c r="P325" s="14" t="s">
        <v>488</v>
      </c>
      <c r="Q325" s="14" t="str">
        <f>VLOOKUP(L325,Nomencalture!$G$20:$H$33,2,0)</f>
        <v>Credit Card Purchases / Credit Limit</v>
      </c>
      <c r="R325" s="16" t="str">
        <f t="shared" si="74"/>
        <v>L09_06</v>
      </c>
      <c r="S325" s="16" t="s">
        <v>90</v>
      </c>
      <c r="T325" s="16">
        <v>9</v>
      </c>
      <c r="U325" s="22">
        <v>6</v>
      </c>
      <c r="V325" s="53" t="str">
        <f t="shared" si="72"/>
        <v>ALTER TABLE MDL_ABT_B_PD_TDC_S01 ADD I_QV_R_PRC_CL_ST_L09_06 NUMBER;</v>
      </c>
      <c r="W325" s="9" t="str">
        <f>","&amp;H325&amp;"(CASE WHEN TIPO_CNSM_CD='"&amp;P325&amp;"' AND "&amp;X325&amp;" THEN "&amp;G325&amp;" END) AS "&amp;I325</f>
        <v>,AVG(CASE WHEN TIPO_CNSM_CD='PRC_CL' AND B.PERIODOMES=TO_CHAR(ADD_MONTHS(A.REF_DATE,-6),'YYYYMM') THEN VT_R_CNS_LM END) AS I_QV_R_PRC_CL_ST_L09_06</v>
      </c>
      <c r="X325" s="54" t="str">
        <f t="shared" si="73"/>
        <v>B.PERIODOMES=TO_CHAR(ADD_MONTHS(A.REF_DATE,-6),'YYYYMM')</v>
      </c>
      <c r="Y325" s="54" t="str">
        <f>","&amp;I325&amp;"=B."&amp;I325</f>
        <v>,I_QV_R_PRC_CL_ST_L09_06=B.I_QV_R_PRC_CL_ST_L09_06</v>
      </c>
      <c r="Z325" s="40" t="str">
        <f>",B."&amp;I325</f>
        <v>,B.I_QV_R_PRC_CL_ST_L09_06</v>
      </c>
    </row>
    <row r="326" spans="1:26" x14ac:dyDescent="0.25">
      <c r="A326" s="8" t="s">
        <v>413</v>
      </c>
      <c r="B326" s="21">
        <f t="shared" si="75"/>
        <v>325</v>
      </c>
      <c r="C326" s="15">
        <f t="shared" si="76"/>
        <v>13</v>
      </c>
      <c r="D326" s="15">
        <f t="shared" si="70"/>
        <v>13</v>
      </c>
      <c r="E326" s="48" t="s">
        <v>402</v>
      </c>
      <c r="F326" s="48" t="s">
        <v>196</v>
      </c>
      <c r="G326" s="15" t="s">
        <v>120</v>
      </c>
      <c r="H326" s="15" t="s">
        <v>85</v>
      </c>
      <c r="I326" s="61" t="str">
        <f t="shared" si="71"/>
        <v>I_QV_R_PRC_CL_ST_L12_09</v>
      </c>
      <c r="J326" s="15" cm="1">
        <f t="array" ref="J326">SUMPRODUCT(--(I326=$I$2:$I$625))</f>
        <v>1</v>
      </c>
      <c r="K326" s="14">
        <v>24</v>
      </c>
      <c r="L326" s="15" t="s">
        <v>446</v>
      </c>
      <c r="M326" s="15" t="s">
        <v>10</v>
      </c>
      <c r="N326" s="14" t="s">
        <v>521</v>
      </c>
      <c r="O326" s="15" t="str">
        <f>"R_"&amp;P326&amp;"_"&amp;F326</f>
        <v>R_PRC_CL_ST</v>
      </c>
      <c r="P326" s="14" t="s">
        <v>488</v>
      </c>
      <c r="Q326" s="14" t="str">
        <f>VLOOKUP(L326,Nomencalture!$G$20:$H$33,2,0)</f>
        <v>Credit Card Purchases / Credit Limit</v>
      </c>
      <c r="R326" s="16" t="str">
        <f t="shared" si="74"/>
        <v>L12_09</v>
      </c>
      <c r="S326" s="16" t="s">
        <v>90</v>
      </c>
      <c r="T326" s="16">
        <v>12</v>
      </c>
      <c r="U326" s="22">
        <v>9</v>
      </c>
      <c r="V326" s="53" t="str">
        <f t="shared" si="72"/>
        <v>ALTER TABLE MDL_ABT_B_PD_TDC_S01 ADD I_QV_R_PRC_CL_ST_L12_09 NUMBER;</v>
      </c>
      <c r="W326" s="9" t="str">
        <f>","&amp;H326&amp;"(CASE WHEN TIPO_CNSM_CD='"&amp;P326&amp;"' AND "&amp;X326&amp;" THEN "&amp;G326&amp;" END) AS "&amp;I326</f>
        <v>,AVG(CASE WHEN TIPO_CNSM_CD='PRC_CL' AND B.PERIODOMES=TO_CHAR(ADD_MONTHS(A.REF_DATE,-9),'YYYYMM') THEN VT_R_CNS_LM END) AS I_QV_R_PRC_CL_ST_L12_09</v>
      </c>
      <c r="X326" s="54" t="str">
        <f t="shared" si="73"/>
        <v>B.PERIODOMES=TO_CHAR(ADD_MONTHS(A.REF_DATE,-9),'YYYYMM')</v>
      </c>
      <c r="Y326" s="54" t="str">
        <f>","&amp;I326&amp;"=B."&amp;I326</f>
        <v>,I_QV_R_PRC_CL_ST_L12_09=B.I_QV_R_PRC_CL_ST_L12_09</v>
      </c>
      <c r="Z326" s="40" t="str">
        <f>",B."&amp;I326</f>
        <v>,B.I_QV_R_PRC_CL_ST_L12_09</v>
      </c>
    </row>
    <row r="327" spans="1:26" x14ac:dyDescent="0.25">
      <c r="A327" s="8" t="s">
        <v>413</v>
      </c>
      <c r="B327" s="21">
        <f t="shared" si="75"/>
        <v>326</v>
      </c>
      <c r="C327" s="15">
        <f t="shared" si="76"/>
        <v>14</v>
      </c>
      <c r="D327" s="15">
        <f t="shared" si="70"/>
        <v>13</v>
      </c>
      <c r="E327" s="48" t="s">
        <v>402</v>
      </c>
      <c r="F327" s="48" t="s">
        <v>196</v>
      </c>
      <c r="G327" s="15" t="s">
        <v>121</v>
      </c>
      <c r="H327" s="15" t="s">
        <v>85</v>
      </c>
      <c r="I327" s="61" t="str">
        <f t="shared" si="71"/>
        <v>I_SV_R_PRC_CL_ST_L12_06</v>
      </c>
      <c r="J327" s="15" cm="1">
        <f t="array" ref="J327">SUMPRODUCT(--(I327=$I$2:$I$625))</f>
        <v>1</v>
      </c>
      <c r="K327" s="14">
        <v>24</v>
      </c>
      <c r="L327" s="15" t="s">
        <v>446</v>
      </c>
      <c r="M327" s="15" t="s">
        <v>10</v>
      </c>
      <c r="N327" s="14" t="s">
        <v>523</v>
      </c>
      <c r="O327" s="15" t="str">
        <f>"R_"&amp;P327&amp;"_"&amp;F327</f>
        <v>R_PRC_CL_ST</v>
      </c>
      <c r="P327" s="14" t="s">
        <v>488</v>
      </c>
      <c r="Q327" s="14" t="str">
        <f>VLOOKUP(L327,Nomencalture!$G$20:$H$33,2,0)</f>
        <v>Credit Card Purchases / Credit Limit</v>
      </c>
      <c r="R327" s="16" t="str">
        <f t="shared" si="74"/>
        <v>L12_06</v>
      </c>
      <c r="S327" s="16" t="s">
        <v>90</v>
      </c>
      <c r="T327" s="16">
        <v>12</v>
      </c>
      <c r="U327" s="22">
        <v>6</v>
      </c>
      <c r="V327" s="53" t="str">
        <f t="shared" si="72"/>
        <v>ALTER TABLE MDL_ABT_B_PD_TDC_S01 ADD I_SV_R_PRC_CL_ST_L12_06 NUMBER;</v>
      </c>
      <c r="W327" s="9" t="str">
        <f>","&amp;H327&amp;"(CASE WHEN TIPO_CNSM_CD='"&amp;P327&amp;"' AND "&amp;X327&amp;" THEN "&amp;G327&amp;" END) AS "&amp;I327</f>
        <v>,AVG(CASE WHEN TIPO_CNSM_CD='PRC_CL' AND B.PERIODOMES=TO_CHAR(ADD_MONTHS(A.REF_DATE,-6),'YYYYMM') THEN VS_R_CNS_LM END) AS I_SV_R_PRC_CL_ST_L12_06</v>
      </c>
      <c r="X327" s="54" t="str">
        <f t="shared" si="73"/>
        <v>B.PERIODOMES=TO_CHAR(ADD_MONTHS(A.REF_DATE,-6),'YYYYMM')</v>
      </c>
      <c r="Y327" s="54" t="str">
        <f>","&amp;I327&amp;"=B."&amp;I327</f>
        <v>,I_SV_R_PRC_CL_ST_L12_06=B.I_SV_R_PRC_CL_ST_L12_06</v>
      </c>
      <c r="Z327" s="40" t="str">
        <f>",B."&amp;I327</f>
        <v>,B.I_SV_R_PRC_CL_ST_L12_06</v>
      </c>
    </row>
    <row r="328" spans="1:26" x14ac:dyDescent="0.25">
      <c r="A328" s="8" t="s">
        <v>413</v>
      </c>
      <c r="B328" s="21">
        <f t="shared" si="75"/>
        <v>327</v>
      </c>
      <c r="C328" s="15">
        <f t="shared" si="76"/>
        <v>15</v>
      </c>
      <c r="D328" s="15">
        <f t="shared" si="70"/>
        <v>13</v>
      </c>
      <c r="E328" s="48" t="s">
        <v>402</v>
      </c>
      <c r="F328" s="48" t="s">
        <v>196</v>
      </c>
      <c r="G328" s="15" t="s">
        <v>73</v>
      </c>
      <c r="H328" s="15" t="s">
        <v>85</v>
      </c>
      <c r="I328" s="61" t="str">
        <f t="shared" si="71"/>
        <v>I_AV_R_PRC_CL_ST_L03M</v>
      </c>
      <c r="J328" s="15" cm="1">
        <f t="array" ref="J328">SUMPRODUCT(--(I328=$I$2:$I$625))</f>
        <v>1</v>
      </c>
      <c r="K328" s="14">
        <v>23</v>
      </c>
      <c r="L328" s="15" t="s">
        <v>446</v>
      </c>
      <c r="M328" s="15" t="s">
        <v>10</v>
      </c>
      <c r="N328" s="14" t="s">
        <v>15</v>
      </c>
      <c r="O328" s="15" t="str">
        <f>"R_"&amp;P328&amp;"_"&amp;F328</f>
        <v>R_PRC_CL_ST</v>
      </c>
      <c r="P328" s="14" t="s">
        <v>488</v>
      </c>
      <c r="Q328" s="14" t="str">
        <f>VLOOKUP(L328,Nomencalture!$G$20:$H$33,2,0)</f>
        <v>Credit Card Purchases / Credit Limit</v>
      </c>
      <c r="R328" s="16" t="str">
        <f>IF(AND(S328="P",N328="R"),TEXT(T328,"00")&amp;"MB",IF(OR(T328&gt;1,N328="VM"),"L"&amp;TEXT(T328,"00")&amp;"_"&amp;TEXT(U328,"00"),"L"&amp;TEXT(U328,"00")&amp;"M"))</f>
        <v>L03M</v>
      </c>
      <c r="S328" s="16" t="s">
        <v>54</v>
      </c>
      <c r="T328" s="20">
        <v>1</v>
      </c>
      <c r="U328" s="21">
        <v>3</v>
      </c>
      <c r="V328" s="53" t="str">
        <f t="shared" si="72"/>
        <v>ALTER TABLE MDL_ABT_B_PD_TDC_S01 ADD I_AV_R_PRC_CL_ST_L03M NUMBER;</v>
      </c>
      <c r="W328" s="9" t="str">
        <f>","&amp;H328&amp;"(CASE WHEN TIPO_CNSM_CD='"&amp;P328&amp;"' AND "&amp;X328&amp;" THEN "&amp;G328&amp;" END) AS "&amp;I328</f>
        <v>,AVG(CASE WHEN TIPO_CNSM_CD='PRC_CL' AND B.PERIODOMES BETWEEN TO_CHAR(ADD_MONTHS(A.REF_DATE,-3),'YYYYMM') AND TO_CHAR(ADD_MONTHS(A.REF_DATE,-1),'YYYYMM') THEN R_CNS_LM END) AS I_AV_R_PRC_CL_ST_L03M</v>
      </c>
      <c r="X328" s="54" t="str">
        <f t="shared" si="73"/>
        <v>B.PERIODOMES BETWEEN TO_CHAR(ADD_MONTHS(A.REF_DATE,-3),'YYYYMM') AND TO_CHAR(ADD_MONTHS(A.REF_DATE,-1),'YYYYMM')</v>
      </c>
      <c r="Y328" s="54" t="str">
        <f>","&amp;I328&amp;"=B."&amp;I328</f>
        <v>,I_AV_R_PRC_CL_ST_L03M=B.I_AV_R_PRC_CL_ST_L03M</v>
      </c>
      <c r="Z328" s="40" t="str">
        <f>",B."&amp;I328</f>
        <v>,B.I_AV_R_PRC_CL_ST_L03M</v>
      </c>
    </row>
    <row r="329" spans="1:26" x14ac:dyDescent="0.25">
      <c r="A329" s="8" t="s">
        <v>413</v>
      </c>
      <c r="B329" s="21">
        <f t="shared" si="75"/>
        <v>328</v>
      </c>
      <c r="C329" s="15">
        <f t="shared" si="76"/>
        <v>16</v>
      </c>
      <c r="D329" s="15">
        <f t="shared" si="70"/>
        <v>13</v>
      </c>
      <c r="E329" s="48" t="s">
        <v>402</v>
      </c>
      <c r="F329" s="48" t="s">
        <v>196</v>
      </c>
      <c r="G329" s="15" t="s">
        <v>73</v>
      </c>
      <c r="H329" s="15" t="s">
        <v>85</v>
      </c>
      <c r="I329" s="61" t="str">
        <f t="shared" si="71"/>
        <v>I_AV_R_PRC_CL_ST_L06M</v>
      </c>
      <c r="J329" s="15" cm="1">
        <f t="array" ref="J329">SUMPRODUCT(--(I329=$I$2:$I$625))</f>
        <v>1</v>
      </c>
      <c r="K329" s="14">
        <v>23</v>
      </c>
      <c r="L329" s="15" t="s">
        <v>446</v>
      </c>
      <c r="M329" s="15" t="s">
        <v>10</v>
      </c>
      <c r="N329" s="14" t="s">
        <v>15</v>
      </c>
      <c r="O329" s="15" t="str">
        <f>"R_"&amp;P329&amp;"_"&amp;F329</f>
        <v>R_PRC_CL_ST</v>
      </c>
      <c r="P329" s="14" t="s">
        <v>488</v>
      </c>
      <c r="Q329" s="14" t="str">
        <f>VLOOKUP(L329,Nomencalture!$G$20:$H$33,2,0)</f>
        <v>Credit Card Purchases / Credit Limit</v>
      </c>
      <c r="R329" s="16" t="str">
        <f>IF(AND(S329="P",N329="R"),TEXT(T329,"00")&amp;"MB",IF(OR(T329&gt;1,N329="VM"),"L"&amp;TEXT(T329,"00")&amp;"_"&amp;TEXT(U329,"00"),"L"&amp;TEXT(U329,"00")&amp;"M"))</f>
        <v>L06M</v>
      </c>
      <c r="S329" s="16" t="s">
        <v>54</v>
      </c>
      <c r="T329" s="20">
        <v>1</v>
      </c>
      <c r="U329" s="21">
        <v>6</v>
      </c>
      <c r="V329" s="53" t="str">
        <f t="shared" si="72"/>
        <v>ALTER TABLE MDL_ABT_B_PD_TDC_S01 ADD I_AV_R_PRC_CL_ST_L06M NUMBER;</v>
      </c>
      <c r="W329" s="9" t="str">
        <f>","&amp;H329&amp;"(CASE WHEN TIPO_CNSM_CD='"&amp;P329&amp;"' AND "&amp;X329&amp;" THEN "&amp;G329&amp;" END) AS "&amp;I329</f>
        <v>,AVG(CASE WHEN TIPO_CNSM_CD='PRC_CL' AND B.PERIODOMES BETWEEN TO_CHAR(ADD_MONTHS(A.REF_DATE,-6),'YYYYMM') AND TO_CHAR(ADD_MONTHS(A.REF_DATE,-1),'YYYYMM') THEN R_CNS_LM END) AS I_AV_R_PRC_CL_ST_L06M</v>
      </c>
      <c r="X329" s="54" t="str">
        <f t="shared" si="73"/>
        <v>B.PERIODOMES BETWEEN TO_CHAR(ADD_MONTHS(A.REF_DATE,-6),'YYYYMM') AND TO_CHAR(ADD_MONTHS(A.REF_DATE,-1),'YYYYMM')</v>
      </c>
      <c r="Y329" s="54" t="str">
        <f>","&amp;I329&amp;"=B."&amp;I329</f>
        <v>,I_AV_R_PRC_CL_ST_L06M=B.I_AV_R_PRC_CL_ST_L06M</v>
      </c>
      <c r="Z329" s="40" t="str">
        <f>",B."&amp;I329</f>
        <v>,B.I_AV_R_PRC_CL_ST_L06M</v>
      </c>
    </row>
    <row r="330" spans="1:26" x14ac:dyDescent="0.25">
      <c r="A330" s="8" t="s">
        <v>413</v>
      </c>
      <c r="B330" s="21">
        <f t="shared" si="75"/>
        <v>329</v>
      </c>
      <c r="C330" s="15">
        <f t="shared" si="76"/>
        <v>17</v>
      </c>
      <c r="D330" s="15">
        <f t="shared" si="70"/>
        <v>13</v>
      </c>
      <c r="E330" s="48" t="s">
        <v>402</v>
      </c>
      <c r="F330" s="48" t="s">
        <v>196</v>
      </c>
      <c r="G330" s="15" t="s">
        <v>73</v>
      </c>
      <c r="H330" s="15" t="s">
        <v>85</v>
      </c>
      <c r="I330" s="61" t="str">
        <f t="shared" si="71"/>
        <v>I_AV_R_PRC_CL_ST_L12M</v>
      </c>
      <c r="J330" s="15" cm="1">
        <f t="array" ref="J330">SUMPRODUCT(--(I330=$I$2:$I$625))</f>
        <v>1</v>
      </c>
      <c r="K330" s="14">
        <v>23</v>
      </c>
      <c r="L330" s="15" t="s">
        <v>446</v>
      </c>
      <c r="M330" s="15" t="s">
        <v>10</v>
      </c>
      <c r="N330" s="14" t="s">
        <v>15</v>
      </c>
      <c r="O330" s="15" t="str">
        <f>"R_"&amp;P330&amp;"_"&amp;F330</f>
        <v>R_PRC_CL_ST</v>
      </c>
      <c r="P330" s="14" t="s">
        <v>488</v>
      </c>
      <c r="Q330" s="14" t="str">
        <f>VLOOKUP(L330,Nomencalture!$G$20:$H$33,2,0)</f>
        <v>Credit Card Purchases / Credit Limit</v>
      </c>
      <c r="R330" s="16" t="str">
        <f t="shared" ref="R330:R339" si="77">IF(AND(S330="P",N330="R"),TEXT(T330,"00")&amp;"MB",IF(OR(T330&gt;1,N330="VM"),"L"&amp;TEXT(T330,"00")&amp;"_"&amp;TEXT(U330,"00"),"L"&amp;TEXT(U330,"00")&amp;"M"))</f>
        <v>L12M</v>
      </c>
      <c r="S330" s="16" t="s">
        <v>54</v>
      </c>
      <c r="T330" s="20">
        <v>1</v>
      </c>
      <c r="U330" s="21">
        <v>12</v>
      </c>
      <c r="V330" s="53" t="str">
        <f t="shared" si="72"/>
        <v>ALTER TABLE MDL_ABT_B_PD_TDC_S01 ADD I_AV_R_PRC_CL_ST_L12M NUMBER;</v>
      </c>
      <c r="W330" s="9" t="str">
        <f>","&amp;H330&amp;"(CASE WHEN TIPO_CNSM_CD='"&amp;P330&amp;"' AND "&amp;X330&amp;" THEN "&amp;G330&amp;" END) AS "&amp;I330</f>
        <v>,AVG(CASE WHEN TIPO_CNSM_CD='PRC_CL' AND B.PERIODOMES BETWEEN TO_CHAR(ADD_MONTHS(A.REF_DATE,-12),'YYYYMM') AND TO_CHAR(ADD_MONTHS(A.REF_DATE,-1),'YYYYMM') THEN R_CNS_LM END) AS I_AV_R_PRC_CL_ST_L12M</v>
      </c>
      <c r="X330" s="54" t="str">
        <f t="shared" si="73"/>
        <v>B.PERIODOMES BETWEEN TO_CHAR(ADD_MONTHS(A.REF_DATE,-12),'YYYYMM') AND TO_CHAR(ADD_MONTHS(A.REF_DATE,-1),'YYYYMM')</v>
      </c>
      <c r="Y330" s="54" t="str">
        <f>","&amp;I330&amp;"=B."&amp;I330</f>
        <v>,I_AV_R_PRC_CL_ST_L12M=B.I_AV_R_PRC_CL_ST_L12M</v>
      </c>
      <c r="Z330" s="40" t="str">
        <f>",B."&amp;I330</f>
        <v>,B.I_AV_R_PRC_CL_ST_L12M</v>
      </c>
    </row>
    <row r="331" spans="1:26" x14ac:dyDescent="0.25">
      <c r="A331" s="8" t="s">
        <v>413</v>
      </c>
      <c r="B331" s="21">
        <f t="shared" si="75"/>
        <v>330</v>
      </c>
      <c r="C331" s="15">
        <f t="shared" si="76"/>
        <v>18</v>
      </c>
      <c r="D331" s="15">
        <f t="shared" si="70"/>
        <v>13</v>
      </c>
      <c r="E331" s="48" t="s">
        <v>402</v>
      </c>
      <c r="F331" s="48" t="s">
        <v>196</v>
      </c>
      <c r="G331" s="15" t="s">
        <v>73</v>
      </c>
      <c r="H331" s="15" t="s">
        <v>85</v>
      </c>
      <c r="I331" s="61" t="str">
        <f t="shared" si="71"/>
        <v>I_AV_R_PRC_CL_ST_L13_24</v>
      </c>
      <c r="J331" s="15" cm="1">
        <f t="array" ref="J331">SUMPRODUCT(--(I331=$I$2:$I$625))</f>
        <v>1</v>
      </c>
      <c r="K331" s="14">
        <v>25</v>
      </c>
      <c r="L331" s="15" t="s">
        <v>446</v>
      </c>
      <c r="M331" s="15" t="s">
        <v>10</v>
      </c>
      <c r="N331" s="14" t="s">
        <v>15</v>
      </c>
      <c r="O331" s="15" t="str">
        <f>"R_"&amp;P331&amp;"_"&amp;F331</f>
        <v>R_PRC_CL_ST</v>
      </c>
      <c r="P331" s="14" t="s">
        <v>488</v>
      </c>
      <c r="Q331" s="14" t="str">
        <f>VLOOKUP(L331,Nomencalture!$G$20:$H$33,2,0)</f>
        <v>Credit Card Purchases / Credit Limit</v>
      </c>
      <c r="R331" s="16" t="str">
        <f t="shared" si="77"/>
        <v>L13_24</v>
      </c>
      <c r="S331" s="16" t="s">
        <v>54</v>
      </c>
      <c r="T331" s="20">
        <v>13</v>
      </c>
      <c r="U331" s="21">
        <v>24</v>
      </c>
      <c r="V331" s="53" t="str">
        <f t="shared" si="72"/>
        <v>ALTER TABLE MDL_ABT_B_PD_TDC_S01 ADD I_AV_R_PRC_CL_ST_L13_24 NUMBER;</v>
      </c>
      <c r="W331" s="9" t="str">
        <f>","&amp;H331&amp;"(CASE WHEN TIPO_CNSM_CD='"&amp;P331&amp;"' AND "&amp;X331&amp;" THEN "&amp;G331&amp;" END) AS "&amp;I331</f>
        <v>,AVG(CASE WHEN TIPO_CNSM_CD='PRC_CL' AND B.PERIODOMES BETWEEN TO_CHAR(ADD_MONTHS(A.REF_DATE,-24),'YYYYMM') AND TO_CHAR(ADD_MONTHS(A.REF_DATE,-13),'YYYYMM') THEN R_CNS_LM END) AS I_AV_R_PRC_CL_ST_L13_24</v>
      </c>
      <c r="X331" s="54" t="str">
        <f t="shared" si="73"/>
        <v>B.PERIODOMES BETWEEN TO_CHAR(ADD_MONTHS(A.REF_DATE,-24),'YYYYMM') AND TO_CHAR(ADD_MONTHS(A.REF_DATE,-13),'YYYYMM')</v>
      </c>
      <c r="Y331" s="54" t="str">
        <f>","&amp;I331&amp;"=B."&amp;I331</f>
        <v>,I_AV_R_PRC_CL_ST_L13_24=B.I_AV_R_PRC_CL_ST_L13_24</v>
      </c>
      <c r="Z331" s="40" t="str">
        <f>",B."&amp;I331</f>
        <v>,B.I_AV_R_PRC_CL_ST_L13_24</v>
      </c>
    </row>
    <row r="332" spans="1:26" x14ac:dyDescent="0.25">
      <c r="A332" s="8" t="s">
        <v>413</v>
      </c>
      <c r="B332" s="21">
        <f t="shared" si="75"/>
        <v>331</v>
      </c>
      <c r="C332" s="15">
        <f t="shared" si="76"/>
        <v>19</v>
      </c>
      <c r="D332" s="15">
        <f t="shared" si="70"/>
        <v>13</v>
      </c>
      <c r="E332" s="48" t="s">
        <v>402</v>
      </c>
      <c r="F332" s="48" t="s">
        <v>196</v>
      </c>
      <c r="G332" s="15" t="s">
        <v>122</v>
      </c>
      <c r="H332" s="15" t="s">
        <v>86</v>
      </c>
      <c r="I332" s="61" t="str">
        <f t="shared" si="71"/>
        <v>I_SIN_R_PRC_CL_ST_L03M</v>
      </c>
      <c r="J332" s="15" cm="1">
        <f t="array" ref="J332">SUMPRODUCT(--(I332=$I$2:$I$625))</f>
        <v>1</v>
      </c>
      <c r="K332" s="14">
        <v>24</v>
      </c>
      <c r="L332" s="15" t="s">
        <v>446</v>
      </c>
      <c r="M332" s="15" t="s">
        <v>10</v>
      </c>
      <c r="N332" s="14" t="s">
        <v>16</v>
      </c>
      <c r="O332" s="15" t="str">
        <f>"R_"&amp;P332&amp;"_"&amp;F332</f>
        <v>R_PRC_CL_ST</v>
      </c>
      <c r="P332" s="14" t="s">
        <v>488</v>
      </c>
      <c r="Q332" s="14" t="str">
        <f>VLOOKUP(L332,Nomencalture!$G$20:$H$33,2,0)</f>
        <v>Credit Card Purchases / Credit Limit</v>
      </c>
      <c r="R332" s="16" t="str">
        <f t="shared" si="77"/>
        <v>L03M</v>
      </c>
      <c r="S332" s="16" t="s">
        <v>54</v>
      </c>
      <c r="T332" s="20">
        <v>1</v>
      </c>
      <c r="U332" s="21">
        <v>3</v>
      </c>
      <c r="V332" s="53" t="str">
        <f t="shared" si="72"/>
        <v>ALTER TABLE MDL_ABT_B_PD_TDC_S01 ADD I_SIN_R_PRC_CL_ST_L03M NUMBER;</v>
      </c>
      <c r="W332" s="9" t="str">
        <f>","&amp;H332&amp;"(CASE WHEN TIPO_CNSM_CD='"&amp;P332&amp;"' AND "&amp;X332&amp;" THEN "&amp;G332&amp;" END) AS "&amp;I332</f>
        <v>,SUM(CASE WHEN TIPO_CNSM_CD='PRC_CL' AND B.PERIODOMES BETWEEN TO_CHAR(ADD_MONTHS(A.REF_DATE,-3),'YYYYMM') AND TO_CHAR(ADD_MONTHS(A.REF_DATE,-1),'YYYYMM') THEN IN_R_CNS_LM END) AS I_SIN_R_PRC_CL_ST_L03M</v>
      </c>
      <c r="X332" s="54" t="str">
        <f t="shared" si="73"/>
        <v>B.PERIODOMES BETWEEN TO_CHAR(ADD_MONTHS(A.REF_DATE,-3),'YYYYMM') AND TO_CHAR(ADD_MONTHS(A.REF_DATE,-1),'YYYYMM')</v>
      </c>
      <c r="Y332" s="54" t="str">
        <f>","&amp;I332&amp;"=B."&amp;I332</f>
        <v>,I_SIN_R_PRC_CL_ST_L03M=B.I_SIN_R_PRC_CL_ST_L03M</v>
      </c>
      <c r="Z332" s="40" t="str">
        <f>",B."&amp;I332</f>
        <v>,B.I_SIN_R_PRC_CL_ST_L03M</v>
      </c>
    </row>
    <row r="333" spans="1:26" x14ac:dyDescent="0.25">
      <c r="A333" s="8" t="s">
        <v>413</v>
      </c>
      <c r="B333" s="21">
        <f t="shared" si="75"/>
        <v>332</v>
      </c>
      <c r="C333" s="15">
        <f t="shared" si="76"/>
        <v>20</v>
      </c>
      <c r="D333" s="15">
        <f t="shared" si="70"/>
        <v>13</v>
      </c>
      <c r="E333" s="48" t="s">
        <v>402</v>
      </c>
      <c r="F333" s="48" t="s">
        <v>196</v>
      </c>
      <c r="G333" s="15" t="s">
        <v>122</v>
      </c>
      <c r="H333" s="15" t="s">
        <v>86</v>
      </c>
      <c r="I333" s="61" t="str">
        <f t="shared" si="71"/>
        <v>I_SIN_R_PRC_CL_ST_L06M</v>
      </c>
      <c r="J333" s="15" cm="1">
        <f t="array" ref="J333">SUMPRODUCT(--(I333=$I$2:$I$625))</f>
        <v>1</v>
      </c>
      <c r="K333" s="14">
        <v>24</v>
      </c>
      <c r="L333" s="15" t="s">
        <v>446</v>
      </c>
      <c r="M333" s="15" t="s">
        <v>10</v>
      </c>
      <c r="N333" s="14" t="s">
        <v>16</v>
      </c>
      <c r="O333" s="15" t="str">
        <f>"R_"&amp;P333&amp;"_"&amp;F333</f>
        <v>R_PRC_CL_ST</v>
      </c>
      <c r="P333" s="14" t="s">
        <v>488</v>
      </c>
      <c r="Q333" s="14" t="str">
        <f>VLOOKUP(L333,Nomencalture!$G$20:$H$33,2,0)</f>
        <v>Credit Card Purchases / Credit Limit</v>
      </c>
      <c r="R333" s="16" t="str">
        <f t="shared" si="77"/>
        <v>L06M</v>
      </c>
      <c r="S333" s="16" t="s">
        <v>54</v>
      </c>
      <c r="T333" s="20">
        <v>1</v>
      </c>
      <c r="U333" s="21">
        <v>6</v>
      </c>
      <c r="V333" s="53" t="str">
        <f t="shared" si="72"/>
        <v>ALTER TABLE MDL_ABT_B_PD_TDC_S01 ADD I_SIN_R_PRC_CL_ST_L06M NUMBER;</v>
      </c>
      <c r="W333" s="9" t="str">
        <f>","&amp;H333&amp;"(CASE WHEN TIPO_CNSM_CD='"&amp;P333&amp;"' AND "&amp;X333&amp;" THEN "&amp;G333&amp;" END) AS "&amp;I333</f>
        <v>,SUM(CASE WHEN TIPO_CNSM_CD='PRC_CL' AND B.PERIODOMES BETWEEN TO_CHAR(ADD_MONTHS(A.REF_DATE,-6),'YYYYMM') AND TO_CHAR(ADD_MONTHS(A.REF_DATE,-1),'YYYYMM') THEN IN_R_CNS_LM END) AS I_SIN_R_PRC_CL_ST_L06M</v>
      </c>
      <c r="X333" s="54" t="str">
        <f t="shared" si="73"/>
        <v>B.PERIODOMES BETWEEN TO_CHAR(ADD_MONTHS(A.REF_DATE,-6),'YYYYMM') AND TO_CHAR(ADD_MONTHS(A.REF_DATE,-1),'YYYYMM')</v>
      </c>
      <c r="Y333" s="54" t="str">
        <f>","&amp;I333&amp;"=B."&amp;I333</f>
        <v>,I_SIN_R_PRC_CL_ST_L06M=B.I_SIN_R_PRC_CL_ST_L06M</v>
      </c>
      <c r="Z333" s="40" t="str">
        <f>",B."&amp;I333</f>
        <v>,B.I_SIN_R_PRC_CL_ST_L06M</v>
      </c>
    </row>
    <row r="334" spans="1:26" x14ac:dyDescent="0.25">
      <c r="A334" s="8" t="s">
        <v>413</v>
      </c>
      <c r="B334" s="21">
        <f t="shared" si="75"/>
        <v>333</v>
      </c>
      <c r="C334" s="15">
        <f t="shared" si="76"/>
        <v>21</v>
      </c>
      <c r="D334" s="15">
        <f t="shared" si="70"/>
        <v>13</v>
      </c>
      <c r="E334" s="48" t="s">
        <v>402</v>
      </c>
      <c r="F334" s="48" t="s">
        <v>196</v>
      </c>
      <c r="G334" s="15" t="s">
        <v>122</v>
      </c>
      <c r="H334" s="15" t="s">
        <v>86</v>
      </c>
      <c r="I334" s="61" t="str">
        <f t="shared" si="71"/>
        <v>I_SIN_R_PRC_CL_ST_L12M</v>
      </c>
      <c r="J334" s="15" cm="1">
        <f t="array" ref="J334">SUMPRODUCT(--(I334=$I$2:$I$625))</f>
        <v>1</v>
      </c>
      <c r="K334" s="14">
        <v>24</v>
      </c>
      <c r="L334" s="15" t="s">
        <v>446</v>
      </c>
      <c r="M334" s="15" t="s">
        <v>10</v>
      </c>
      <c r="N334" s="14" t="s">
        <v>16</v>
      </c>
      <c r="O334" s="15" t="str">
        <f>"R_"&amp;P334&amp;"_"&amp;F334</f>
        <v>R_PRC_CL_ST</v>
      </c>
      <c r="P334" s="14" t="s">
        <v>488</v>
      </c>
      <c r="Q334" s="14" t="str">
        <f>VLOOKUP(L334,Nomencalture!$G$20:$H$33,2,0)</f>
        <v>Credit Card Purchases / Credit Limit</v>
      </c>
      <c r="R334" s="16" t="str">
        <f t="shared" si="77"/>
        <v>L12M</v>
      </c>
      <c r="S334" s="16" t="s">
        <v>54</v>
      </c>
      <c r="T334" s="20">
        <v>1</v>
      </c>
      <c r="U334" s="21">
        <v>12</v>
      </c>
      <c r="V334" s="53" t="str">
        <f t="shared" si="72"/>
        <v>ALTER TABLE MDL_ABT_B_PD_TDC_S01 ADD I_SIN_R_PRC_CL_ST_L12M NUMBER;</v>
      </c>
      <c r="W334" s="9" t="str">
        <f>","&amp;H334&amp;"(CASE WHEN TIPO_CNSM_CD='"&amp;P334&amp;"' AND "&amp;X334&amp;" THEN "&amp;G334&amp;" END) AS "&amp;I334</f>
        <v>,SUM(CASE WHEN TIPO_CNSM_CD='PRC_CL' AND B.PERIODOMES BETWEEN TO_CHAR(ADD_MONTHS(A.REF_DATE,-12),'YYYYMM') AND TO_CHAR(ADD_MONTHS(A.REF_DATE,-1),'YYYYMM') THEN IN_R_CNS_LM END) AS I_SIN_R_PRC_CL_ST_L12M</v>
      </c>
      <c r="X334" s="54" t="str">
        <f t="shared" si="73"/>
        <v>B.PERIODOMES BETWEEN TO_CHAR(ADD_MONTHS(A.REF_DATE,-12),'YYYYMM') AND TO_CHAR(ADD_MONTHS(A.REF_DATE,-1),'YYYYMM')</v>
      </c>
      <c r="Y334" s="54" t="str">
        <f>","&amp;I334&amp;"=B."&amp;I334</f>
        <v>,I_SIN_R_PRC_CL_ST_L12M=B.I_SIN_R_PRC_CL_ST_L12M</v>
      </c>
      <c r="Z334" s="40" t="str">
        <f>",B."&amp;I334</f>
        <v>,B.I_SIN_R_PRC_CL_ST_L12M</v>
      </c>
    </row>
    <row r="335" spans="1:26" x14ac:dyDescent="0.25">
      <c r="A335" s="8" t="s">
        <v>413</v>
      </c>
      <c r="B335" s="21">
        <f t="shared" si="75"/>
        <v>334</v>
      </c>
      <c r="C335" s="15">
        <f t="shared" si="76"/>
        <v>22</v>
      </c>
      <c r="D335" s="15">
        <f t="shared" si="70"/>
        <v>13</v>
      </c>
      <c r="E335" s="48" t="s">
        <v>402</v>
      </c>
      <c r="F335" s="48" t="s">
        <v>196</v>
      </c>
      <c r="G335" s="15" t="s">
        <v>122</v>
      </c>
      <c r="H335" s="15" t="s">
        <v>86</v>
      </c>
      <c r="I335" s="61" t="str">
        <f t="shared" si="71"/>
        <v>I_SIN_R_PRC_CL_ST_L13_24</v>
      </c>
      <c r="J335" s="15" cm="1">
        <f t="array" ref="J335">SUMPRODUCT(--(I335=$I$2:$I$625))</f>
        <v>1</v>
      </c>
      <c r="K335" s="14">
        <v>26</v>
      </c>
      <c r="L335" s="15" t="s">
        <v>446</v>
      </c>
      <c r="M335" s="15" t="s">
        <v>10</v>
      </c>
      <c r="N335" s="14" t="s">
        <v>16</v>
      </c>
      <c r="O335" s="15" t="str">
        <f>"R_"&amp;P335&amp;"_"&amp;F335</f>
        <v>R_PRC_CL_ST</v>
      </c>
      <c r="P335" s="14" t="s">
        <v>488</v>
      </c>
      <c r="Q335" s="14" t="str">
        <f>VLOOKUP(L335,Nomencalture!$G$20:$H$33,2,0)</f>
        <v>Credit Card Purchases / Credit Limit</v>
      </c>
      <c r="R335" s="16" t="str">
        <f t="shared" si="77"/>
        <v>L13_24</v>
      </c>
      <c r="S335" s="16" t="s">
        <v>54</v>
      </c>
      <c r="T335" s="20">
        <v>13</v>
      </c>
      <c r="U335" s="21">
        <v>24</v>
      </c>
      <c r="V335" s="53" t="str">
        <f t="shared" si="72"/>
        <v>ALTER TABLE MDL_ABT_B_PD_TDC_S01 ADD I_SIN_R_PRC_CL_ST_L13_24 NUMBER;</v>
      </c>
      <c r="W335" s="9" t="str">
        <f>","&amp;H335&amp;"(CASE WHEN TIPO_CNSM_CD='"&amp;P335&amp;"' AND "&amp;X335&amp;" THEN "&amp;G335&amp;" END) AS "&amp;I335</f>
        <v>,SUM(CASE WHEN TIPO_CNSM_CD='PRC_CL' AND B.PERIODOMES BETWEEN TO_CHAR(ADD_MONTHS(A.REF_DATE,-24),'YYYYMM') AND TO_CHAR(ADD_MONTHS(A.REF_DATE,-13),'YYYYMM') THEN IN_R_CNS_LM END) AS I_SIN_R_PRC_CL_ST_L13_24</v>
      </c>
      <c r="X335" s="54" t="str">
        <f t="shared" si="73"/>
        <v>B.PERIODOMES BETWEEN TO_CHAR(ADD_MONTHS(A.REF_DATE,-24),'YYYYMM') AND TO_CHAR(ADD_MONTHS(A.REF_DATE,-13),'YYYYMM')</v>
      </c>
      <c r="Y335" s="54" t="str">
        <f>","&amp;I335&amp;"=B."&amp;I335</f>
        <v>,I_SIN_R_PRC_CL_ST_L13_24=B.I_SIN_R_PRC_CL_ST_L13_24</v>
      </c>
      <c r="Z335" s="40" t="str">
        <f>",B."&amp;I335</f>
        <v>,B.I_SIN_R_PRC_CL_ST_L13_24</v>
      </c>
    </row>
    <row r="336" spans="1:26" x14ac:dyDescent="0.25">
      <c r="A336" s="8" t="s">
        <v>413</v>
      </c>
      <c r="B336" s="21">
        <f t="shared" si="75"/>
        <v>335</v>
      </c>
      <c r="C336" s="15">
        <f t="shared" si="76"/>
        <v>23</v>
      </c>
      <c r="D336" s="15">
        <f t="shared" si="70"/>
        <v>13</v>
      </c>
      <c r="E336" s="48" t="s">
        <v>402</v>
      </c>
      <c r="F336" s="48" t="s">
        <v>196</v>
      </c>
      <c r="G336" s="15" t="s">
        <v>123</v>
      </c>
      <c r="H336" s="15" t="s">
        <v>86</v>
      </c>
      <c r="I336" s="61" t="str">
        <f t="shared" si="71"/>
        <v>I_SDC_R_PRC_CL_ST_L03M</v>
      </c>
      <c r="J336" s="15" cm="1">
        <f t="array" ref="J336">SUMPRODUCT(--(I336=$I$2:$I$625))</f>
        <v>1</v>
      </c>
      <c r="K336" s="14">
        <v>24</v>
      </c>
      <c r="L336" s="15" t="s">
        <v>446</v>
      </c>
      <c r="M336" s="15" t="s">
        <v>10</v>
      </c>
      <c r="N336" s="14" t="s">
        <v>17</v>
      </c>
      <c r="O336" s="15" t="str">
        <f>"R_"&amp;P336&amp;"_"&amp;F336</f>
        <v>R_PRC_CL_ST</v>
      </c>
      <c r="P336" s="14" t="s">
        <v>488</v>
      </c>
      <c r="Q336" s="14" t="str">
        <f>VLOOKUP(L336,Nomencalture!$G$20:$H$33,2,0)</f>
        <v>Credit Card Purchases / Credit Limit</v>
      </c>
      <c r="R336" s="16" t="str">
        <f t="shared" si="77"/>
        <v>L03M</v>
      </c>
      <c r="S336" s="16" t="s">
        <v>54</v>
      </c>
      <c r="T336" s="20">
        <v>1</v>
      </c>
      <c r="U336" s="21">
        <v>3</v>
      </c>
      <c r="V336" s="53" t="str">
        <f t="shared" si="72"/>
        <v>ALTER TABLE MDL_ABT_B_PD_TDC_S01 ADD I_SDC_R_PRC_CL_ST_L03M NUMBER;</v>
      </c>
      <c r="W336" s="9" t="str">
        <f>","&amp;H336&amp;"(CASE WHEN TIPO_CNSM_CD='"&amp;P336&amp;"' AND "&amp;X336&amp;" THEN "&amp;G336&amp;" END) AS "&amp;I336</f>
        <v>,SUM(CASE WHEN TIPO_CNSM_CD='PRC_CL' AND B.PERIODOMES BETWEEN TO_CHAR(ADD_MONTHS(A.REF_DATE,-3),'YYYYMM') AND TO_CHAR(ADD_MONTHS(A.REF_DATE,-1),'YYYYMM') THEN DC_R_CNS_LM END) AS I_SDC_R_PRC_CL_ST_L03M</v>
      </c>
      <c r="X336" s="54" t="str">
        <f t="shared" si="73"/>
        <v>B.PERIODOMES BETWEEN TO_CHAR(ADD_MONTHS(A.REF_DATE,-3),'YYYYMM') AND TO_CHAR(ADD_MONTHS(A.REF_DATE,-1),'YYYYMM')</v>
      </c>
      <c r="Y336" s="54" t="str">
        <f>","&amp;I336&amp;"=B."&amp;I336</f>
        <v>,I_SDC_R_PRC_CL_ST_L03M=B.I_SDC_R_PRC_CL_ST_L03M</v>
      </c>
      <c r="Z336" s="40" t="str">
        <f>",B."&amp;I336</f>
        <v>,B.I_SDC_R_PRC_CL_ST_L03M</v>
      </c>
    </row>
    <row r="337" spans="1:26" x14ac:dyDescent="0.25">
      <c r="A337" s="8" t="s">
        <v>413</v>
      </c>
      <c r="B337" s="21">
        <f t="shared" si="75"/>
        <v>336</v>
      </c>
      <c r="C337" s="15">
        <f t="shared" si="76"/>
        <v>24</v>
      </c>
      <c r="D337" s="15">
        <f t="shared" si="70"/>
        <v>13</v>
      </c>
      <c r="E337" s="48" t="s">
        <v>402</v>
      </c>
      <c r="F337" s="48" t="s">
        <v>196</v>
      </c>
      <c r="G337" s="15" t="s">
        <v>123</v>
      </c>
      <c r="H337" s="15" t="s">
        <v>86</v>
      </c>
      <c r="I337" s="61" t="str">
        <f t="shared" si="71"/>
        <v>I_SDC_R_PRC_CL_ST_L06M</v>
      </c>
      <c r="J337" s="15" cm="1">
        <f t="array" ref="J337">SUMPRODUCT(--(I337=$I$2:$I$625))</f>
        <v>1</v>
      </c>
      <c r="K337" s="14">
        <v>24</v>
      </c>
      <c r="L337" s="15" t="s">
        <v>446</v>
      </c>
      <c r="M337" s="15" t="s">
        <v>10</v>
      </c>
      <c r="N337" s="14" t="s">
        <v>17</v>
      </c>
      <c r="O337" s="15" t="str">
        <f>"R_"&amp;P337&amp;"_"&amp;F337</f>
        <v>R_PRC_CL_ST</v>
      </c>
      <c r="P337" s="14" t="s">
        <v>488</v>
      </c>
      <c r="Q337" s="14" t="str">
        <f>VLOOKUP(L337,Nomencalture!$G$20:$H$33,2,0)</f>
        <v>Credit Card Purchases / Credit Limit</v>
      </c>
      <c r="R337" s="16" t="str">
        <f t="shared" si="77"/>
        <v>L06M</v>
      </c>
      <c r="S337" s="16" t="s">
        <v>54</v>
      </c>
      <c r="T337" s="20">
        <v>1</v>
      </c>
      <c r="U337" s="21">
        <v>6</v>
      </c>
      <c r="V337" s="53" t="str">
        <f t="shared" si="72"/>
        <v>ALTER TABLE MDL_ABT_B_PD_TDC_S01 ADD I_SDC_R_PRC_CL_ST_L06M NUMBER;</v>
      </c>
      <c r="W337" s="9" t="str">
        <f>","&amp;H337&amp;"(CASE WHEN TIPO_CNSM_CD='"&amp;P337&amp;"' AND "&amp;X337&amp;" THEN "&amp;G337&amp;" END) AS "&amp;I337</f>
        <v>,SUM(CASE WHEN TIPO_CNSM_CD='PRC_CL' AND B.PERIODOMES BETWEEN TO_CHAR(ADD_MONTHS(A.REF_DATE,-6),'YYYYMM') AND TO_CHAR(ADD_MONTHS(A.REF_DATE,-1),'YYYYMM') THEN DC_R_CNS_LM END) AS I_SDC_R_PRC_CL_ST_L06M</v>
      </c>
      <c r="X337" s="54" t="str">
        <f t="shared" si="73"/>
        <v>B.PERIODOMES BETWEEN TO_CHAR(ADD_MONTHS(A.REF_DATE,-6),'YYYYMM') AND TO_CHAR(ADD_MONTHS(A.REF_DATE,-1),'YYYYMM')</v>
      </c>
      <c r="Y337" s="54" t="str">
        <f>","&amp;I337&amp;"=B."&amp;I337</f>
        <v>,I_SDC_R_PRC_CL_ST_L06M=B.I_SDC_R_PRC_CL_ST_L06M</v>
      </c>
      <c r="Z337" s="40" t="str">
        <f>",B."&amp;I337</f>
        <v>,B.I_SDC_R_PRC_CL_ST_L06M</v>
      </c>
    </row>
    <row r="338" spans="1:26" x14ac:dyDescent="0.25">
      <c r="A338" s="8" t="s">
        <v>413</v>
      </c>
      <c r="B338" s="21">
        <f t="shared" si="75"/>
        <v>337</v>
      </c>
      <c r="C338" s="15">
        <f t="shared" si="76"/>
        <v>25</v>
      </c>
      <c r="D338" s="15">
        <f t="shared" si="70"/>
        <v>13</v>
      </c>
      <c r="E338" s="48" t="s">
        <v>402</v>
      </c>
      <c r="F338" s="48" t="s">
        <v>196</v>
      </c>
      <c r="G338" s="15" t="s">
        <v>123</v>
      </c>
      <c r="H338" s="15" t="s">
        <v>86</v>
      </c>
      <c r="I338" s="61" t="str">
        <f t="shared" si="71"/>
        <v>I_SDC_R_PRC_CL_ST_L12M</v>
      </c>
      <c r="J338" s="15" cm="1">
        <f t="array" ref="J338">SUMPRODUCT(--(I338=$I$2:$I$625))</f>
        <v>1</v>
      </c>
      <c r="K338" s="14">
        <v>24</v>
      </c>
      <c r="L338" s="15" t="s">
        <v>446</v>
      </c>
      <c r="M338" s="15" t="s">
        <v>10</v>
      </c>
      <c r="N338" s="14" t="s">
        <v>17</v>
      </c>
      <c r="O338" s="15" t="str">
        <f>"R_"&amp;P338&amp;"_"&amp;F338</f>
        <v>R_PRC_CL_ST</v>
      </c>
      <c r="P338" s="14" t="s">
        <v>488</v>
      </c>
      <c r="Q338" s="14" t="str">
        <f>VLOOKUP(L338,Nomencalture!$G$20:$H$33,2,0)</f>
        <v>Credit Card Purchases / Credit Limit</v>
      </c>
      <c r="R338" s="16" t="str">
        <f t="shared" si="77"/>
        <v>L12M</v>
      </c>
      <c r="S338" s="16" t="s">
        <v>54</v>
      </c>
      <c r="T338" s="20">
        <v>1</v>
      </c>
      <c r="U338" s="21">
        <v>12</v>
      </c>
      <c r="V338" s="53" t="str">
        <f t="shared" si="72"/>
        <v>ALTER TABLE MDL_ABT_B_PD_TDC_S01 ADD I_SDC_R_PRC_CL_ST_L12M NUMBER;</v>
      </c>
      <c r="W338" s="9" t="str">
        <f>","&amp;H338&amp;"(CASE WHEN TIPO_CNSM_CD='"&amp;P338&amp;"' AND "&amp;X338&amp;" THEN "&amp;G338&amp;" END) AS "&amp;I338</f>
        <v>,SUM(CASE WHEN TIPO_CNSM_CD='PRC_CL' AND B.PERIODOMES BETWEEN TO_CHAR(ADD_MONTHS(A.REF_DATE,-12),'YYYYMM') AND TO_CHAR(ADD_MONTHS(A.REF_DATE,-1),'YYYYMM') THEN DC_R_CNS_LM END) AS I_SDC_R_PRC_CL_ST_L12M</v>
      </c>
      <c r="X338" s="54" t="str">
        <f t="shared" si="73"/>
        <v>B.PERIODOMES BETWEEN TO_CHAR(ADD_MONTHS(A.REF_DATE,-12),'YYYYMM') AND TO_CHAR(ADD_MONTHS(A.REF_DATE,-1),'YYYYMM')</v>
      </c>
      <c r="Y338" s="54" t="str">
        <f>","&amp;I338&amp;"=B."&amp;I338</f>
        <v>,I_SDC_R_PRC_CL_ST_L12M=B.I_SDC_R_PRC_CL_ST_L12M</v>
      </c>
      <c r="Z338" s="40" t="str">
        <f>",B."&amp;I338</f>
        <v>,B.I_SDC_R_PRC_CL_ST_L12M</v>
      </c>
    </row>
    <row r="339" spans="1:26" x14ac:dyDescent="0.25">
      <c r="A339" s="30" t="s">
        <v>413</v>
      </c>
      <c r="B339" s="24">
        <f t="shared" si="75"/>
        <v>338</v>
      </c>
      <c r="C339" s="18">
        <f t="shared" si="76"/>
        <v>26</v>
      </c>
      <c r="D339" s="18">
        <f t="shared" si="70"/>
        <v>13</v>
      </c>
      <c r="E339" s="49" t="s">
        <v>402</v>
      </c>
      <c r="F339" s="49" t="s">
        <v>196</v>
      </c>
      <c r="G339" s="18" t="s">
        <v>123</v>
      </c>
      <c r="H339" s="18" t="s">
        <v>86</v>
      </c>
      <c r="I339" s="62" t="str">
        <f t="shared" si="71"/>
        <v>I_SDC_R_PRC_CL_ST_L13_24</v>
      </c>
      <c r="J339" s="18" cm="1">
        <f t="array" ref="J339">SUMPRODUCT(--(I339=$I$2:$I$625))</f>
        <v>1</v>
      </c>
      <c r="K339" s="17">
        <v>26</v>
      </c>
      <c r="L339" s="18" t="s">
        <v>446</v>
      </c>
      <c r="M339" s="18" t="s">
        <v>10</v>
      </c>
      <c r="N339" s="17" t="s">
        <v>17</v>
      </c>
      <c r="O339" s="18" t="str">
        <f>"R_"&amp;P339&amp;"_"&amp;F339</f>
        <v>R_PRC_CL_ST</v>
      </c>
      <c r="P339" s="17" t="s">
        <v>488</v>
      </c>
      <c r="Q339" s="17" t="str">
        <f>VLOOKUP(L339,Nomencalture!$G$20:$H$33,2,0)</f>
        <v>Credit Card Purchases / Credit Limit</v>
      </c>
      <c r="R339" s="19" t="str">
        <f t="shared" si="77"/>
        <v>L13_24</v>
      </c>
      <c r="S339" s="19" t="s">
        <v>54</v>
      </c>
      <c r="T339" s="23">
        <v>13</v>
      </c>
      <c r="U339" s="24">
        <v>24</v>
      </c>
      <c r="V339" s="53" t="str">
        <f t="shared" si="72"/>
        <v>ALTER TABLE MDL_ABT_B_PD_TDC_S01 ADD I_SDC_R_PRC_CL_ST_L13_24 NUMBER;</v>
      </c>
      <c r="W339" s="9" t="str">
        <f>","&amp;H339&amp;"(CASE WHEN TIPO_CNSM_CD='"&amp;P339&amp;"' AND "&amp;X339&amp;" THEN "&amp;G339&amp;" END) AS "&amp;I339</f>
        <v>,SUM(CASE WHEN TIPO_CNSM_CD='PRC_CL' AND B.PERIODOMES BETWEEN TO_CHAR(ADD_MONTHS(A.REF_DATE,-24),'YYYYMM') AND TO_CHAR(ADD_MONTHS(A.REF_DATE,-13),'YYYYMM') THEN DC_R_CNS_LM END) AS I_SDC_R_PRC_CL_ST_L13_24</v>
      </c>
      <c r="X339" s="57" t="str">
        <f t="shared" si="73"/>
        <v>B.PERIODOMES BETWEEN TO_CHAR(ADD_MONTHS(A.REF_DATE,-24),'YYYYMM') AND TO_CHAR(ADD_MONTHS(A.REF_DATE,-13),'YYYYMM')</v>
      </c>
      <c r="Y339" s="54" t="str">
        <f>","&amp;I339&amp;"=B."&amp;I339</f>
        <v>,I_SDC_R_PRC_CL_ST_L13_24=B.I_SDC_R_PRC_CL_ST_L13_24</v>
      </c>
      <c r="Z339" s="40" t="str">
        <f>",B."&amp;I339</f>
        <v>,B.I_SDC_R_PRC_CL_ST_L13_24</v>
      </c>
    </row>
    <row r="340" spans="1:26" x14ac:dyDescent="0.25">
      <c r="A340" s="8" t="s">
        <v>413</v>
      </c>
      <c r="B340" s="21">
        <f t="shared" si="75"/>
        <v>339</v>
      </c>
      <c r="C340" s="15">
        <f t="shared" si="76"/>
        <v>1</v>
      </c>
      <c r="D340" s="15">
        <f t="shared" si="70"/>
        <v>14</v>
      </c>
      <c r="E340" s="48" t="s">
        <v>402</v>
      </c>
      <c r="F340" s="48" t="s">
        <v>196</v>
      </c>
      <c r="G340" s="15" t="s">
        <v>74</v>
      </c>
      <c r="H340" s="15" t="s">
        <v>85</v>
      </c>
      <c r="I340" s="61" t="str">
        <f>M340&amp;"_"&amp;IF(N340&lt;&gt;"R",N340&amp;"_","")&amp;O340&amp;IF(R340&lt;&gt;"", "_", "")&amp;R340</f>
        <v>I_R_INT_CL_ST_00MB</v>
      </c>
      <c r="J340" s="15" cm="1">
        <f t="array" ref="J340">SUMPRODUCT(--(I340=$I$2:$I$625))</f>
        <v>1</v>
      </c>
      <c r="K340" s="14">
        <v>20</v>
      </c>
      <c r="L340" s="15" t="s">
        <v>447</v>
      </c>
      <c r="M340" s="15" t="s">
        <v>10</v>
      </c>
      <c r="N340" s="14" t="s">
        <v>11</v>
      </c>
      <c r="O340" s="15" t="str">
        <f>"R_"&amp;P340&amp;"_"&amp;F340</f>
        <v>R_INT_CL_ST</v>
      </c>
      <c r="P340" s="14" t="s">
        <v>489</v>
      </c>
      <c r="Q340" s="14" t="str">
        <f>VLOOKUP(L340,Nomencalture!$G$20:$H$33,2,0)</f>
        <v>Credit Card Interests / Credit Limit</v>
      </c>
      <c r="R340" s="16" t="str">
        <f t="shared" ref="R340:R346" si="78">IF(AND(S340="P",N340="R"),TEXT(T340,"00")&amp;"MB",IF(T340&gt;1,"L"&amp;TEXT(T340,"00")&amp;"_"&amp;TEXT(U340,"00"),"L"&amp;TEXT(U340,"00")&amp;"M"))</f>
        <v>00MB</v>
      </c>
      <c r="S340" s="16" t="s">
        <v>90</v>
      </c>
      <c r="T340" s="21">
        <v>0</v>
      </c>
      <c r="U340" s="21">
        <v>0</v>
      </c>
      <c r="V340" s="53" t="str">
        <f t="shared" si="72"/>
        <v>ALTER TABLE MDL_ABT_B_PD_TDC_S01 ADD I_R_INT_CL_ST_00MB NUMBER;</v>
      </c>
      <c r="W340" s="9" t="str">
        <f>","&amp;H340&amp;"(CASE WHEN TIPO_CNSM_CD='"&amp;P340&amp;"' AND "&amp;X340&amp;" THEN "&amp;G340&amp;" END) AS "&amp;I340</f>
        <v>,AVG(CASE WHEN TIPO_CNSM_CD='INT_CL' AND B.PERIODOMES=TO_CHAR(ADD_MONTHS(A.REF_DATE,-0),'YYYYMM') THEN R_INT_LM END) AS I_R_INT_CL_ST_00MB</v>
      </c>
      <c r="X340" s="54" t="str">
        <f t="shared" si="73"/>
        <v>B.PERIODOMES=TO_CHAR(ADD_MONTHS(A.REF_DATE,-0),'YYYYMM')</v>
      </c>
      <c r="Y340" s="54" t="str">
        <f>","&amp;I340&amp;"=B."&amp;I340</f>
        <v>,I_R_INT_CL_ST_00MB=B.I_R_INT_CL_ST_00MB</v>
      </c>
      <c r="Z340" s="40" t="str">
        <f>",B."&amp;I340</f>
        <v>,B.I_R_INT_CL_ST_00MB</v>
      </c>
    </row>
    <row r="341" spans="1:26" x14ac:dyDescent="0.25">
      <c r="A341" s="8" t="s">
        <v>413</v>
      </c>
      <c r="B341" s="21">
        <f t="shared" si="75"/>
        <v>340</v>
      </c>
      <c r="C341" s="15">
        <f t="shared" si="76"/>
        <v>2</v>
      </c>
      <c r="D341" s="15">
        <f t="shared" ref="D341:D366" si="79">IF(MOD(B340,26)=0,D340+1,D340)</f>
        <v>14</v>
      </c>
      <c r="E341" s="48" t="s">
        <v>402</v>
      </c>
      <c r="F341" s="48" t="s">
        <v>196</v>
      </c>
      <c r="G341" s="15" t="s">
        <v>74</v>
      </c>
      <c r="H341" s="15" t="s">
        <v>85</v>
      </c>
      <c r="I341" s="61" t="str">
        <f t="shared" ref="I341:I365" si="80">M341&amp;"_"&amp;IF(N341&lt;&gt;"R",N341&amp;"_","")&amp;O341&amp;IF(R341&lt;&gt;"", "_", "")&amp;R341</f>
        <v>I_R_INT_CL_ST_01MB</v>
      </c>
      <c r="J341" s="15" cm="1">
        <f t="array" ref="J341">SUMPRODUCT(--(I341=$I$2:$I$625))</f>
        <v>1</v>
      </c>
      <c r="K341" s="14">
        <v>20</v>
      </c>
      <c r="L341" s="15" t="s">
        <v>447</v>
      </c>
      <c r="M341" s="15" t="s">
        <v>10</v>
      </c>
      <c r="N341" s="14" t="s">
        <v>11</v>
      </c>
      <c r="O341" s="15" t="str">
        <f>"R_"&amp;P341&amp;"_"&amp;F341</f>
        <v>R_INT_CL_ST</v>
      </c>
      <c r="P341" s="14" t="s">
        <v>489</v>
      </c>
      <c r="Q341" s="14" t="str">
        <f>VLOOKUP(L341,Nomencalture!$G$20:$H$33,2,0)</f>
        <v>Credit Card Interests / Credit Limit</v>
      </c>
      <c r="R341" s="16" t="str">
        <f t="shared" si="78"/>
        <v>01MB</v>
      </c>
      <c r="S341" s="16" t="s">
        <v>90</v>
      </c>
      <c r="T341" s="21">
        <v>1</v>
      </c>
      <c r="U341" s="21">
        <v>1</v>
      </c>
      <c r="V341" s="53" t="str">
        <f t="shared" si="72"/>
        <v>ALTER TABLE MDL_ABT_B_PD_TDC_S01 ADD I_R_INT_CL_ST_01MB NUMBER;</v>
      </c>
      <c r="W341" s="9" t="str">
        <f>","&amp;H341&amp;"(CASE WHEN TIPO_CNSM_CD='"&amp;P341&amp;"' AND "&amp;X341&amp;" THEN "&amp;G341&amp;" END) AS "&amp;I341</f>
        <v>,AVG(CASE WHEN TIPO_CNSM_CD='INT_CL' AND B.PERIODOMES=TO_CHAR(ADD_MONTHS(A.REF_DATE,-1),'YYYYMM') THEN R_INT_LM END) AS I_R_INT_CL_ST_01MB</v>
      </c>
      <c r="X341" s="54" t="str">
        <f t="shared" si="73"/>
        <v>B.PERIODOMES=TO_CHAR(ADD_MONTHS(A.REF_DATE,-1),'YYYYMM')</v>
      </c>
      <c r="Y341" s="54" t="str">
        <f>","&amp;I341&amp;"=B."&amp;I341</f>
        <v>,I_R_INT_CL_ST_01MB=B.I_R_INT_CL_ST_01MB</v>
      </c>
      <c r="Z341" s="40" t="str">
        <f>",B."&amp;I341</f>
        <v>,B.I_R_INT_CL_ST_01MB</v>
      </c>
    </row>
    <row r="342" spans="1:26" x14ac:dyDescent="0.25">
      <c r="A342" s="8" t="s">
        <v>413</v>
      </c>
      <c r="B342" s="21">
        <f t="shared" si="75"/>
        <v>341</v>
      </c>
      <c r="C342" s="15">
        <f t="shared" si="76"/>
        <v>3</v>
      </c>
      <c r="D342" s="15">
        <f t="shared" si="79"/>
        <v>14</v>
      </c>
      <c r="E342" s="48" t="s">
        <v>402</v>
      </c>
      <c r="F342" s="48" t="s">
        <v>196</v>
      </c>
      <c r="G342" s="15" t="s">
        <v>74</v>
      </c>
      <c r="H342" s="15" t="s">
        <v>85</v>
      </c>
      <c r="I342" s="61" t="str">
        <f t="shared" si="80"/>
        <v>I_R_INT_CL_ST_02MB</v>
      </c>
      <c r="J342" s="15" cm="1">
        <f t="array" ref="J342">SUMPRODUCT(--(I342=$I$2:$I$625))</f>
        <v>1</v>
      </c>
      <c r="K342" s="14">
        <v>20</v>
      </c>
      <c r="L342" s="15" t="s">
        <v>447</v>
      </c>
      <c r="M342" s="15" t="s">
        <v>10</v>
      </c>
      <c r="N342" s="14" t="s">
        <v>11</v>
      </c>
      <c r="O342" s="15" t="str">
        <f>"R_"&amp;P342&amp;"_"&amp;F342</f>
        <v>R_INT_CL_ST</v>
      </c>
      <c r="P342" s="14" t="s">
        <v>489</v>
      </c>
      <c r="Q342" s="14" t="str">
        <f>VLOOKUP(L342,Nomencalture!$G$20:$H$33,2,0)</f>
        <v>Credit Card Interests / Credit Limit</v>
      </c>
      <c r="R342" s="16" t="str">
        <f t="shared" si="78"/>
        <v>02MB</v>
      </c>
      <c r="S342" s="16" t="s">
        <v>90</v>
      </c>
      <c r="T342" s="21">
        <v>2</v>
      </c>
      <c r="U342" s="21">
        <v>2</v>
      </c>
      <c r="V342" s="53" t="str">
        <f t="shared" si="72"/>
        <v>ALTER TABLE MDL_ABT_B_PD_TDC_S01 ADD I_R_INT_CL_ST_02MB NUMBER;</v>
      </c>
      <c r="W342" s="9" t="str">
        <f>","&amp;H342&amp;"(CASE WHEN TIPO_CNSM_CD='"&amp;P342&amp;"' AND "&amp;X342&amp;" THEN "&amp;G342&amp;" END) AS "&amp;I342</f>
        <v>,AVG(CASE WHEN TIPO_CNSM_CD='INT_CL' AND B.PERIODOMES=TO_CHAR(ADD_MONTHS(A.REF_DATE,-2),'YYYYMM') THEN R_INT_LM END) AS I_R_INT_CL_ST_02MB</v>
      </c>
      <c r="X342" s="54" t="str">
        <f t="shared" si="73"/>
        <v>B.PERIODOMES=TO_CHAR(ADD_MONTHS(A.REF_DATE,-2),'YYYYMM')</v>
      </c>
      <c r="Y342" s="54" t="str">
        <f>","&amp;I342&amp;"=B."&amp;I342</f>
        <v>,I_R_INT_CL_ST_02MB=B.I_R_INT_CL_ST_02MB</v>
      </c>
      <c r="Z342" s="40" t="str">
        <f>",B."&amp;I342</f>
        <v>,B.I_R_INT_CL_ST_02MB</v>
      </c>
    </row>
    <row r="343" spans="1:26" x14ac:dyDescent="0.25">
      <c r="A343" s="8" t="s">
        <v>413</v>
      </c>
      <c r="B343" s="21">
        <f t="shared" si="75"/>
        <v>342</v>
      </c>
      <c r="C343" s="15">
        <f t="shared" si="76"/>
        <v>4</v>
      </c>
      <c r="D343" s="15">
        <f t="shared" si="79"/>
        <v>14</v>
      </c>
      <c r="E343" s="48" t="s">
        <v>402</v>
      </c>
      <c r="F343" s="48" t="s">
        <v>196</v>
      </c>
      <c r="G343" s="15" t="s">
        <v>74</v>
      </c>
      <c r="H343" s="15" t="s">
        <v>85</v>
      </c>
      <c r="I343" s="61" t="str">
        <f t="shared" si="80"/>
        <v>I_R_INT_CL_ST_03MB</v>
      </c>
      <c r="J343" s="15" cm="1">
        <f t="array" ref="J343">SUMPRODUCT(--(I343=$I$2:$I$625))</f>
        <v>1</v>
      </c>
      <c r="K343" s="14">
        <v>20</v>
      </c>
      <c r="L343" s="15" t="s">
        <v>447</v>
      </c>
      <c r="M343" s="15" t="s">
        <v>10</v>
      </c>
      <c r="N343" s="14" t="s">
        <v>11</v>
      </c>
      <c r="O343" s="15" t="str">
        <f>"R_"&amp;P343&amp;"_"&amp;F343</f>
        <v>R_INT_CL_ST</v>
      </c>
      <c r="P343" s="14" t="s">
        <v>489</v>
      </c>
      <c r="Q343" s="14" t="str">
        <f>VLOOKUP(L343,Nomencalture!$G$20:$H$33,2,0)</f>
        <v>Credit Card Interests / Credit Limit</v>
      </c>
      <c r="R343" s="16" t="str">
        <f t="shared" si="78"/>
        <v>03MB</v>
      </c>
      <c r="S343" s="16" t="s">
        <v>90</v>
      </c>
      <c r="T343" s="21">
        <v>3</v>
      </c>
      <c r="U343" s="21">
        <v>3</v>
      </c>
      <c r="V343" s="53" t="str">
        <f t="shared" si="72"/>
        <v>ALTER TABLE MDL_ABT_B_PD_TDC_S01 ADD I_R_INT_CL_ST_03MB NUMBER;</v>
      </c>
      <c r="W343" s="9" t="str">
        <f>","&amp;H343&amp;"(CASE WHEN TIPO_CNSM_CD='"&amp;P343&amp;"' AND "&amp;X343&amp;" THEN "&amp;G343&amp;" END) AS "&amp;I343</f>
        <v>,AVG(CASE WHEN TIPO_CNSM_CD='INT_CL' AND B.PERIODOMES=TO_CHAR(ADD_MONTHS(A.REF_DATE,-3),'YYYYMM') THEN R_INT_LM END) AS I_R_INT_CL_ST_03MB</v>
      </c>
      <c r="X343" s="54" t="str">
        <f t="shared" si="73"/>
        <v>B.PERIODOMES=TO_CHAR(ADD_MONTHS(A.REF_DATE,-3),'YYYYMM')</v>
      </c>
      <c r="Y343" s="54" t="str">
        <f>","&amp;I343&amp;"=B."&amp;I343</f>
        <v>,I_R_INT_CL_ST_03MB=B.I_R_INT_CL_ST_03MB</v>
      </c>
      <c r="Z343" s="40" t="str">
        <f>",B."&amp;I343</f>
        <v>,B.I_R_INT_CL_ST_03MB</v>
      </c>
    </row>
    <row r="344" spans="1:26" x14ac:dyDescent="0.25">
      <c r="A344" s="8" t="s">
        <v>413</v>
      </c>
      <c r="B344" s="21">
        <f t="shared" si="75"/>
        <v>343</v>
      </c>
      <c r="C344" s="15">
        <f t="shared" si="76"/>
        <v>5</v>
      </c>
      <c r="D344" s="15">
        <f t="shared" si="79"/>
        <v>14</v>
      </c>
      <c r="E344" s="48" t="s">
        <v>402</v>
      </c>
      <c r="F344" s="48" t="s">
        <v>196</v>
      </c>
      <c r="G344" s="15" t="s">
        <v>74</v>
      </c>
      <c r="H344" s="15" t="s">
        <v>85</v>
      </c>
      <c r="I344" s="61" t="str">
        <f t="shared" si="80"/>
        <v>I_R_INT_CL_ST_06MB</v>
      </c>
      <c r="J344" s="15" cm="1">
        <f t="array" ref="J344">SUMPRODUCT(--(I344=$I$2:$I$625))</f>
        <v>1</v>
      </c>
      <c r="K344" s="14">
        <v>20</v>
      </c>
      <c r="L344" s="15" t="s">
        <v>447</v>
      </c>
      <c r="M344" s="15" t="s">
        <v>10</v>
      </c>
      <c r="N344" s="14" t="s">
        <v>11</v>
      </c>
      <c r="O344" s="15" t="str">
        <f>"R_"&amp;P344&amp;"_"&amp;F344</f>
        <v>R_INT_CL_ST</v>
      </c>
      <c r="P344" s="14" t="s">
        <v>489</v>
      </c>
      <c r="Q344" s="14" t="str">
        <f>VLOOKUP(L344,Nomencalture!$G$20:$H$33,2,0)</f>
        <v>Credit Card Interests / Credit Limit</v>
      </c>
      <c r="R344" s="16" t="str">
        <f t="shared" si="78"/>
        <v>06MB</v>
      </c>
      <c r="S344" s="16" t="s">
        <v>90</v>
      </c>
      <c r="T344" s="21">
        <v>6</v>
      </c>
      <c r="U344" s="21">
        <v>6</v>
      </c>
      <c r="V344" s="53" t="str">
        <f t="shared" si="72"/>
        <v>ALTER TABLE MDL_ABT_B_PD_TDC_S01 ADD I_R_INT_CL_ST_06MB NUMBER;</v>
      </c>
      <c r="W344" s="9" t="str">
        <f>","&amp;H344&amp;"(CASE WHEN TIPO_CNSM_CD='"&amp;P344&amp;"' AND "&amp;X344&amp;" THEN "&amp;G344&amp;" END) AS "&amp;I344</f>
        <v>,AVG(CASE WHEN TIPO_CNSM_CD='INT_CL' AND B.PERIODOMES=TO_CHAR(ADD_MONTHS(A.REF_DATE,-6),'YYYYMM') THEN R_INT_LM END) AS I_R_INT_CL_ST_06MB</v>
      </c>
      <c r="X344" s="54" t="str">
        <f t="shared" si="73"/>
        <v>B.PERIODOMES=TO_CHAR(ADD_MONTHS(A.REF_DATE,-6),'YYYYMM')</v>
      </c>
      <c r="Y344" s="54" t="str">
        <f>","&amp;I344&amp;"=B."&amp;I344</f>
        <v>,I_R_INT_CL_ST_06MB=B.I_R_INT_CL_ST_06MB</v>
      </c>
      <c r="Z344" s="40" t="str">
        <f>",B."&amp;I344</f>
        <v>,B.I_R_INT_CL_ST_06MB</v>
      </c>
    </row>
    <row r="345" spans="1:26" x14ac:dyDescent="0.25">
      <c r="A345" s="8" t="s">
        <v>413</v>
      </c>
      <c r="B345" s="21">
        <f t="shared" si="75"/>
        <v>344</v>
      </c>
      <c r="C345" s="15">
        <f t="shared" si="76"/>
        <v>6</v>
      </c>
      <c r="D345" s="15">
        <f t="shared" si="79"/>
        <v>14</v>
      </c>
      <c r="E345" s="48" t="s">
        <v>402</v>
      </c>
      <c r="F345" s="48" t="s">
        <v>196</v>
      </c>
      <c r="G345" s="15" t="s">
        <v>74</v>
      </c>
      <c r="H345" s="15" t="s">
        <v>85</v>
      </c>
      <c r="I345" s="61" t="str">
        <f t="shared" si="80"/>
        <v>I_R_INT_CL_ST_09MB</v>
      </c>
      <c r="J345" s="15" cm="1">
        <f t="array" ref="J345">SUMPRODUCT(--(I345=$I$2:$I$625))</f>
        <v>1</v>
      </c>
      <c r="K345" s="14">
        <v>20</v>
      </c>
      <c r="L345" s="15" t="s">
        <v>447</v>
      </c>
      <c r="M345" s="15" t="s">
        <v>10</v>
      </c>
      <c r="N345" s="14" t="s">
        <v>11</v>
      </c>
      <c r="O345" s="15" t="str">
        <f>"R_"&amp;P345&amp;"_"&amp;F345</f>
        <v>R_INT_CL_ST</v>
      </c>
      <c r="P345" s="14" t="s">
        <v>489</v>
      </c>
      <c r="Q345" s="14" t="str">
        <f>VLOOKUP(L345,Nomencalture!$G$20:$H$33,2,0)</f>
        <v>Credit Card Interests / Credit Limit</v>
      </c>
      <c r="R345" s="16" t="str">
        <f t="shared" si="78"/>
        <v>09MB</v>
      </c>
      <c r="S345" s="16" t="s">
        <v>90</v>
      </c>
      <c r="T345" s="21">
        <v>9</v>
      </c>
      <c r="U345" s="21">
        <v>9</v>
      </c>
      <c r="V345" s="53" t="str">
        <f t="shared" si="72"/>
        <v>ALTER TABLE MDL_ABT_B_PD_TDC_S01 ADD I_R_INT_CL_ST_09MB NUMBER;</v>
      </c>
      <c r="W345" s="9" t="str">
        <f>","&amp;H345&amp;"(CASE WHEN TIPO_CNSM_CD='"&amp;P345&amp;"' AND "&amp;X345&amp;" THEN "&amp;G345&amp;" END) AS "&amp;I345</f>
        <v>,AVG(CASE WHEN TIPO_CNSM_CD='INT_CL' AND B.PERIODOMES=TO_CHAR(ADD_MONTHS(A.REF_DATE,-9),'YYYYMM') THEN R_INT_LM END) AS I_R_INT_CL_ST_09MB</v>
      </c>
      <c r="X345" s="54" t="str">
        <f t="shared" si="73"/>
        <v>B.PERIODOMES=TO_CHAR(ADD_MONTHS(A.REF_DATE,-9),'YYYYMM')</v>
      </c>
      <c r="Y345" s="54" t="str">
        <f>","&amp;I345&amp;"=B."&amp;I345</f>
        <v>,I_R_INT_CL_ST_09MB=B.I_R_INT_CL_ST_09MB</v>
      </c>
      <c r="Z345" s="40" t="str">
        <f>",B."&amp;I345</f>
        <v>,B.I_R_INT_CL_ST_09MB</v>
      </c>
    </row>
    <row r="346" spans="1:26" x14ac:dyDescent="0.25">
      <c r="A346" s="8" t="s">
        <v>413</v>
      </c>
      <c r="B346" s="21">
        <f t="shared" si="75"/>
        <v>345</v>
      </c>
      <c r="C346" s="15">
        <f t="shared" si="76"/>
        <v>7</v>
      </c>
      <c r="D346" s="15">
        <f t="shared" si="79"/>
        <v>14</v>
      </c>
      <c r="E346" s="48" t="s">
        <v>402</v>
      </c>
      <c r="F346" s="48" t="s">
        <v>196</v>
      </c>
      <c r="G346" s="15" t="s">
        <v>74</v>
      </c>
      <c r="H346" s="15" t="s">
        <v>85</v>
      </c>
      <c r="I346" s="61" t="str">
        <f t="shared" si="80"/>
        <v>I_R_INT_CL_ST_12MB</v>
      </c>
      <c r="J346" s="15" cm="1">
        <f t="array" ref="J346">SUMPRODUCT(--(I346=$I$2:$I$625))</f>
        <v>1</v>
      </c>
      <c r="K346" s="14">
        <v>20</v>
      </c>
      <c r="L346" s="15" t="s">
        <v>447</v>
      </c>
      <c r="M346" s="15" t="s">
        <v>10</v>
      </c>
      <c r="N346" s="14" t="s">
        <v>11</v>
      </c>
      <c r="O346" s="15" t="str">
        <f>"R_"&amp;P346&amp;"_"&amp;F346</f>
        <v>R_INT_CL_ST</v>
      </c>
      <c r="P346" s="14" t="s">
        <v>489</v>
      </c>
      <c r="Q346" s="14" t="str">
        <f>VLOOKUP(L346,Nomencalture!$G$20:$H$33,2,0)</f>
        <v>Credit Card Interests / Credit Limit</v>
      </c>
      <c r="R346" s="16" t="str">
        <f t="shared" si="78"/>
        <v>12MB</v>
      </c>
      <c r="S346" s="16" t="s">
        <v>90</v>
      </c>
      <c r="T346" s="21">
        <v>12</v>
      </c>
      <c r="U346" s="21">
        <v>12</v>
      </c>
      <c r="V346" s="53" t="str">
        <f t="shared" si="72"/>
        <v>ALTER TABLE MDL_ABT_B_PD_TDC_S01 ADD I_R_INT_CL_ST_12MB NUMBER;</v>
      </c>
      <c r="W346" s="9" t="str">
        <f>","&amp;H346&amp;"(CASE WHEN TIPO_CNSM_CD='"&amp;P346&amp;"' AND "&amp;X346&amp;" THEN "&amp;G346&amp;" END) AS "&amp;I346</f>
        <v>,AVG(CASE WHEN TIPO_CNSM_CD='INT_CL' AND B.PERIODOMES=TO_CHAR(ADD_MONTHS(A.REF_DATE,-12),'YYYYMM') THEN R_INT_LM END) AS I_R_INT_CL_ST_12MB</v>
      </c>
      <c r="X346" s="54" t="str">
        <f t="shared" si="73"/>
        <v>B.PERIODOMES=TO_CHAR(ADD_MONTHS(A.REF_DATE,-12),'YYYYMM')</v>
      </c>
      <c r="Y346" s="54" t="str">
        <f>","&amp;I346&amp;"=B."&amp;I346</f>
        <v>,I_R_INT_CL_ST_12MB=B.I_R_INT_CL_ST_12MB</v>
      </c>
      <c r="Z346" s="40" t="str">
        <f>",B."&amp;I346</f>
        <v>,B.I_R_INT_CL_ST_12MB</v>
      </c>
    </row>
    <row r="347" spans="1:26" x14ac:dyDescent="0.25">
      <c r="A347" s="8" t="s">
        <v>413</v>
      </c>
      <c r="B347" s="21">
        <f t="shared" si="75"/>
        <v>346</v>
      </c>
      <c r="C347" s="15">
        <f t="shared" si="76"/>
        <v>8</v>
      </c>
      <c r="D347" s="15">
        <f t="shared" si="79"/>
        <v>14</v>
      </c>
      <c r="E347" s="48" t="s">
        <v>402</v>
      </c>
      <c r="F347" s="48" t="s">
        <v>196</v>
      </c>
      <c r="G347" s="15" t="s">
        <v>124</v>
      </c>
      <c r="H347" s="15" t="s">
        <v>85</v>
      </c>
      <c r="I347" s="61" t="str">
        <f t="shared" si="80"/>
        <v>I_MV_R_INT_CL_ST_L00M</v>
      </c>
      <c r="J347" s="15" cm="1">
        <f t="array" ref="J347">SUMPRODUCT(--(I347=$I$2:$I$625))</f>
        <v>1</v>
      </c>
      <c r="K347" s="14">
        <v>20</v>
      </c>
      <c r="L347" s="15" t="s">
        <v>447</v>
      </c>
      <c r="M347" s="15" t="s">
        <v>10</v>
      </c>
      <c r="N347" s="14" t="s">
        <v>520</v>
      </c>
      <c r="O347" s="15" t="str">
        <f>"R_"&amp;P347&amp;"_"&amp;F347</f>
        <v>R_INT_CL_ST</v>
      </c>
      <c r="P347" s="14" t="s">
        <v>489</v>
      </c>
      <c r="Q347" s="14" t="str">
        <f>VLOOKUP(L347,Nomencalture!$G$20:$H$33,2,0)</f>
        <v>Credit Card Interests / Credit Limit</v>
      </c>
      <c r="R347" s="16" t="str">
        <f>IF(AND(S347="P",N347="R"),TEXT(T347,"00")&amp;"MB",IF(OR(T347&gt;1,N347="VM"),"L"&amp;TEXT(T347,"00")&amp;"_"&amp;TEXT(U347,"00"),"L"&amp;TEXT(U347,"00")&amp;"M"))</f>
        <v>L00M</v>
      </c>
      <c r="S347" s="16" t="s">
        <v>90</v>
      </c>
      <c r="T347" s="20">
        <v>1</v>
      </c>
      <c r="U347" s="21">
        <v>0</v>
      </c>
      <c r="V347" s="53" t="str">
        <f t="shared" si="72"/>
        <v>ALTER TABLE MDL_ABT_B_PD_TDC_S01 ADD I_MV_R_INT_CL_ST_L00M NUMBER;</v>
      </c>
      <c r="W347" s="9" t="str">
        <f>","&amp;H347&amp;"(CASE WHEN TIPO_CNSM_CD='"&amp;P347&amp;"' AND "&amp;X347&amp;" THEN "&amp;G347&amp;" END) AS "&amp;I347</f>
        <v>,AVG(CASE WHEN TIPO_CNSM_CD='INT_CL' AND B.PERIODOMES=TO_CHAR(ADD_MONTHS(A.REF_DATE,-0),'YYYYMM') THEN VM_R_INT_LM END) AS I_MV_R_INT_CL_ST_L00M</v>
      </c>
      <c r="X347" s="54" t="str">
        <f t="shared" si="73"/>
        <v>B.PERIODOMES=TO_CHAR(ADD_MONTHS(A.REF_DATE,-0),'YYYYMM')</v>
      </c>
      <c r="Y347" s="54" t="str">
        <f>","&amp;I347&amp;"=B."&amp;I347</f>
        <v>,I_MV_R_INT_CL_ST_L00M=B.I_MV_R_INT_CL_ST_L00M</v>
      </c>
      <c r="Z347" s="40" t="str">
        <f>",B."&amp;I347</f>
        <v>,B.I_MV_R_INT_CL_ST_L00M</v>
      </c>
    </row>
    <row r="348" spans="1:26" x14ac:dyDescent="0.25">
      <c r="A348" s="8" t="s">
        <v>413</v>
      </c>
      <c r="B348" s="21">
        <f t="shared" si="75"/>
        <v>347</v>
      </c>
      <c r="C348" s="15">
        <f t="shared" si="76"/>
        <v>9</v>
      </c>
      <c r="D348" s="15">
        <f t="shared" si="79"/>
        <v>14</v>
      </c>
      <c r="E348" s="48" t="s">
        <v>402</v>
      </c>
      <c r="F348" s="48" t="s">
        <v>196</v>
      </c>
      <c r="G348" s="15" t="s">
        <v>124</v>
      </c>
      <c r="H348" s="15" t="s">
        <v>85</v>
      </c>
      <c r="I348" s="61" t="str">
        <f t="shared" si="80"/>
        <v>I_MV_R_INT_CL_ST_L02_01</v>
      </c>
      <c r="J348" s="15" cm="1">
        <f t="array" ref="J348">SUMPRODUCT(--(I348=$I$2:$I$625))</f>
        <v>1</v>
      </c>
      <c r="K348" s="14">
        <v>24</v>
      </c>
      <c r="L348" s="15" t="s">
        <v>447</v>
      </c>
      <c r="M348" s="15" t="s">
        <v>10</v>
      </c>
      <c r="N348" s="14" t="s">
        <v>520</v>
      </c>
      <c r="O348" s="15" t="str">
        <f>"R_"&amp;P348&amp;"_"&amp;F348</f>
        <v>R_INT_CL_ST</v>
      </c>
      <c r="P348" s="14" t="s">
        <v>489</v>
      </c>
      <c r="Q348" s="14" t="str">
        <f>VLOOKUP(L348,Nomencalture!$G$20:$H$33,2,0)</f>
        <v>Credit Card Interests / Credit Limit</v>
      </c>
      <c r="R348" s="16" t="str">
        <f>IF(AND(S348="P",N348="R"),TEXT(T348,"00")&amp;"MB",IF(OR(T348&gt;1,N348="VM"),"L"&amp;TEXT(T348,"00")&amp;"_"&amp;TEXT(U348,"00"),"L"&amp;TEXT(U348,"00")&amp;"M"))</f>
        <v>L02_01</v>
      </c>
      <c r="S348" s="16" t="s">
        <v>90</v>
      </c>
      <c r="T348" s="16">
        <v>2</v>
      </c>
      <c r="U348" s="22">
        <v>1</v>
      </c>
      <c r="V348" s="53" t="str">
        <f t="shared" si="72"/>
        <v>ALTER TABLE MDL_ABT_B_PD_TDC_S01 ADD I_MV_R_INT_CL_ST_L02_01 NUMBER;</v>
      </c>
      <c r="W348" s="9" t="str">
        <f>","&amp;H348&amp;"(CASE WHEN TIPO_CNSM_CD='"&amp;P348&amp;"' AND "&amp;X348&amp;" THEN "&amp;G348&amp;" END) AS "&amp;I348</f>
        <v>,AVG(CASE WHEN TIPO_CNSM_CD='INT_CL' AND B.PERIODOMES=TO_CHAR(ADD_MONTHS(A.REF_DATE,-1),'YYYYMM') THEN VM_R_INT_LM END) AS I_MV_R_INT_CL_ST_L02_01</v>
      </c>
      <c r="X348" s="54" t="str">
        <f t="shared" si="73"/>
        <v>B.PERIODOMES=TO_CHAR(ADD_MONTHS(A.REF_DATE,-1),'YYYYMM')</v>
      </c>
      <c r="Y348" s="54" t="str">
        <f>","&amp;I348&amp;"=B."&amp;I348</f>
        <v>,I_MV_R_INT_CL_ST_L02_01=B.I_MV_R_INT_CL_ST_L02_01</v>
      </c>
      <c r="Z348" s="40" t="str">
        <f>",B."&amp;I348</f>
        <v>,B.I_MV_R_INT_CL_ST_L02_01</v>
      </c>
    </row>
    <row r="349" spans="1:26" x14ac:dyDescent="0.25">
      <c r="A349" s="8" t="s">
        <v>413</v>
      </c>
      <c r="B349" s="21">
        <f t="shared" si="75"/>
        <v>348</v>
      </c>
      <c r="C349" s="15">
        <f t="shared" si="76"/>
        <v>10</v>
      </c>
      <c r="D349" s="15">
        <f t="shared" si="79"/>
        <v>14</v>
      </c>
      <c r="E349" s="48" t="s">
        <v>402</v>
      </c>
      <c r="F349" s="48" t="s">
        <v>196</v>
      </c>
      <c r="G349" s="15" t="s">
        <v>124</v>
      </c>
      <c r="H349" s="15" t="s">
        <v>85</v>
      </c>
      <c r="I349" s="61" t="str">
        <f t="shared" si="80"/>
        <v>I_MV_R_INT_CL_ST_L03_02</v>
      </c>
      <c r="J349" s="15" cm="1">
        <f t="array" ref="J349">SUMPRODUCT(--(I349=$I$2:$I$625))</f>
        <v>1</v>
      </c>
      <c r="K349" s="14">
        <v>24</v>
      </c>
      <c r="L349" s="15" t="s">
        <v>447</v>
      </c>
      <c r="M349" s="15" t="s">
        <v>10</v>
      </c>
      <c r="N349" s="14" t="s">
        <v>520</v>
      </c>
      <c r="O349" s="15" t="str">
        <f>"R_"&amp;P349&amp;"_"&amp;F349</f>
        <v>R_INT_CL_ST</v>
      </c>
      <c r="P349" s="14" t="s">
        <v>489</v>
      </c>
      <c r="Q349" s="14" t="str">
        <f>VLOOKUP(L349,Nomencalture!$G$20:$H$33,2,0)</f>
        <v>Credit Card Interests / Credit Limit</v>
      </c>
      <c r="R349" s="16" t="str">
        <f t="shared" ref="R349:R353" si="81">IF(AND(S349="P",N349="R"),TEXT(T349,"00")&amp;"MB",IF(OR(T349&gt;1,N349="VM"),"L"&amp;TEXT(T349,"00")&amp;"_"&amp;TEXT(U349,"00"),"L"&amp;TEXT(U349,"00")&amp;"M"))</f>
        <v>L03_02</v>
      </c>
      <c r="S349" s="16" t="s">
        <v>90</v>
      </c>
      <c r="T349" s="16">
        <v>3</v>
      </c>
      <c r="U349" s="22">
        <v>2</v>
      </c>
      <c r="V349" s="53" t="str">
        <f t="shared" si="72"/>
        <v>ALTER TABLE MDL_ABT_B_PD_TDC_S01 ADD I_MV_R_INT_CL_ST_L03_02 NUMBER;</v>
      </c>
      <c r="W349" s="9" t="str">
        <f>","&amp;H349&amp;"(CASE WHEN TIPO_CNSM_CD='"&amp;P349&amp;"' AND "&amp;X349&amp;" THEN "&amp;G349&amp;" END) AS "&amp;I349</f>
        <v>,AVG(CASE WHEN TIPO_CNSM_CD='INT_CL' AND B.PERIODOMES=TO_CHAR(ADD_MONTHS(A.REF_DATE,-2),'YYYYMM') THEN VM_R_INT_LM END) AS I_MV_R_INT_CL_ST_L03_02</v>
      </c>
      <c r="X349" s="54" t="str">
        <f t="shared" si="73"/>
        <v>B.PERIODOMES=TO_CHAR(ADD_MONTHS(A.REF_DATE,-2),'YYYYMM')</v>
      </c>
      <c r="Y349" s="54" t="str">
        <f>","&amp;I349&amp;"=B."&amp;I349</f>
        <v>,I_MV_R_INT_CL_ST_L03_02=B.I_MV_R_INT_CL_ST_L03_02</v>
      </c>
      <c r="Z349" s="40" t="str">
        <f>",B."&amp;I349</f>
        <v>,B.I_MV_R_INT_CL_ST_L03_02</v>
      </c>
    </row>
    <row r="350" spans="1:26" x14ac:dyDescent="0.25">
      <c r="A350" s="8" t="s">
        <v>413</v>
      </c>
      <c r="B350" s="21">
        <f t="shared" si="75"/>
        <v>349</v>
      </c>
      <c r="C350" s="15">
        <f t="shared" si="76"/>
        <v>11</v>
      </c>
      <c r="D350" s="15">
        <f t="shared" si="79"/>
        <v>14</v>
      </c>
      <c r="E350" s="48" t="s">
        <v>402</v>
      </c>
      <c r="F350" s="48" t="s">
        <v>196</v>
      </c>
      <c r="G350" s="15" t="s">
        <v>125</v>
      </c>
      <c r="H350" s="15" t="s">
        <v>85</v>
      </c>
      <c r="I350" s="61" t="str">
        <f t="shared" si="80"/>
        <v>I_QV_R_INT_CL_ST_L06_03</v>
      </c>
      <c r="J350" s="15" cm="1">
        <f t="array" ref="J350">SUMPRODUCT(--(I350=$I$2:$I$625))</f>
        <v>1</v>
      </c>
      <c r="K350" s="14">
        <v>24</v>
      </c>
      <c r="L350" s="15" t="s">
        <v>447</v>
      </c>
      <c r="M350" s="15" t="s">
        <v>10</v>
      </c>
      <c r="N350" s="14" t="s">
        <v>521</v>
      </c>
      <c r="O350" s="15" t="str">
        <f>"R_"&amp;P350&amp;"_"&amp;F350</f>
        <v>R_INT_CL_ST</v>
      </c>
      <c r="P350" s="14" t="s">
        <v>489</v>
      </c>
      <c r="Q350" s="14" t="str">
        <f>VLOOKUP(L350,Nomencalture!$G$20:$H$33,2,0)</f>
        <v>Credit Card Interests / Credit Limit</v>
      </c>
      <c r="R350" s="16" t="str">
        <f t="shared" si="81"/>
        <v>L06_03</v>
      </c>
      <c r="S350" s="16" t="s">
        <v>90</v>
      </c>
      <c r="T350" s="16">
        <v>6</v>
      </c>
      <c r="U350" s="22">
        <v>3</v>
      </c>
      <c r="V350" s="53" t="str">
        <f t="shared" si="72"/>
        <v>ALTER TABLE MDL_ABT_B_PD_TDC_S01 ADD I_QV_R_INT_CL_ST_L06_03 NUMBER;</v>
      </c>
      <c r="W350" s="9" t="str">
        <f>","&amp;H350&amp;"(CASE WHEN TIPO_CNSM_CD='"&amp;P350&amp;"' AND "&amp;X350&amp;" THEN "&amp;G350&amp;" END) AS "&amp;I350</f>
        <v>,AVG(CASE WHEN TIPO_CNSM_CD='INT_CL' AND B.PERIODOMES=TO_CHAR(ADD_MONTHS(A.REF_DATE,-3),'YYYYMM') THEN VT_R_INT_LM END) AS I_QV_R_INT_CL_ST_L06_03</v>
      </c>
      <c r="X350" s="54" t="str">
        <f t="shared" si="73"/>
        <v>B.PERIODOMES=TO_CHAR(ADD_MONTHS(A.REF_DATE,-3),'YYYYMM')</v>
      </c>
      <c r="Y350" s="54" t="str">
        <f>","&amp;I350&amp;"=B."&amp;I350</f>
        <v>,I_QV_R_INT_CL_ST_L06_03=B.I_QV_R_INT_CL_ST_L06_03</v>
      </c>
      <c r="Z350" s="40" t="str">
        <f>",B."&amp;I350</f>
        <v>,B.I_QV_R_INT_CL_ST_L06_03</v>
      </c>
    </row>
    <row r="351" spans="1:26" x14ac:dyDescent="0.25">
      <c r="A351" s="8" t="s">
        <v>413</v>
      </c>
      <c r="B351" s="21">
        <f t="shared" si="75"/>
        <v>350</v>
      </c>
      <c r="C351" s="15">
        <f t="shared" si="76"/>
        <v>12</v>
      </c>
      <c r="D351" s="15">
        <f t="shared" si="79"/>
        <v>14</v>
      </c>
      <c r="E351" s="48" t="s">
        <v>402</v>
      </c>
      <c r="F351" s="48" t="s">
        <v>196</v>
      </c>
      <c r="G351" s="15" t="s">
        <v>125</v>
      </c>
      <c r="H351" s="15" t="s">
        <v>85</v>
      </c>
      <c r="I351" s="61" t="str">
        <f t="shared" si="80"/>
        <v>I_QV_R_INT_CL_ST_L09_06</v>
      </c>
      <c r="J351" s="15" cm="1">
        <f t="array" ref="J351">SUMPRODUCT(--(I351=$I$2:$I$625))</f>
        <v>1</v>
      </c>
      <c r="K351" s="14">
        <v>24</v>
      </c>
      <c r="L351" s="15" t="s">
        <v>447</v>
      </c>
      <c r="M351" s="15" t="s">
        <v>10</v>
      </c>
      <c r="N351" s="14" t="s">
        <v>521</v>
      </c>
      <c r="O351" s="15" t="str">
        <f>"R_"&amp;P351&amp;"_"&amp;F351</f>
        <v>R_INT_CL_ST</v>
      </c>
      <c r="P351" s="14" t="s">
        <v>489</v>
      </c>
      <c r="Q351" s="14" t="str">
        <f>VLOOKUP(L351,Nomencalture!$G$20:$H$33,2,0)</f>
        <v>Credit Card Interests / Credit Limit</v>
      </c>
      <c r="R351" s="16" t="str">
        <f t="shared" si="81"/>
        <v>L09_06</v>
      </c>
      <c r="S351" s="16" t="s">
        <v>90</v>
      </c>
      <c r="T351" s="16">
        <v>9</v>
      </c>
      <c r="U351" s="22">
        <v>6</v>
      </c>
      <c r="V351" s="53" t="str">
        <f t="shared" si="72"/>
        <v>ALTER TABLE MDL_ABT_B_PD_TDC_S01 ADD I_QV_R_INT_CL_ST_L09_06 NUMBER;</v>
      </c>
      <c r="W351" s="9" t="str">
        <f>","&amp;H351&amp;"(CASE WHEN TIPO_CNSM_CD='"&amp;P351&amp;"' AND "&amp;X351&amp;" THEN "&amp;G351&amp;" END) AS "&amp;I351</f>
        <v>,AVG(CASE WHEN TIPO_CNSM_CD='INT_CL' AND B.PERIODOMES=TO_CHAR(ADD_MONTHS(A.REF_DATE,-6),'YYYYMM') THEN VT_R_INT_LM END) AS I_QV_R_INT_CL_ST_L09_06</v>
      </c>
      <c r="X351" s="54" t="str">
        <f t="shared" si="73"/>
        <v>B.PERIODOMES=TO_CHAR(ADD_MONTHS(A.REF_DATE,-6),'YYYYMM')</v>
      </c>
      <c r="Y351" s="54" t="str">
        <f>","&amp;I351&amp;"=B."&amp;I351</f>
        <v>,I_QV_R_INT_CL_ST_L09_06=B.I_QV_R_INT_CL_ST_L09_06</v>
      </c>
      <c r="Z351" s="40" t="str">
        <f>",B."&amp;I351</f>
        <v>,B.I_QV_R_INT_CL_ST_L09_06</v>
      </c>
    </row>
    <row r="352" spans="1:26" x14ac:dyDescent="0.25">
      <c r="A352" s="8" t="s">
        <v>413</v>
      </c>
      <c r="B352" s="21">
        <f t="shared" si="75"/>
        <v>351</v>
      </c>
      <c r="C352" s="15">
        <f t="shared" si="76"/>
        <v>13</v>
      </c>
      <c r="D352" s="15">
        <f t="shared" si="79"/>
        <v>14</v>
      </c>
      <c r="E352" s="48" t="s">
        <v>402</v>
      </c>
      <c r="F352" s="48" t="s">
        <v>196</v>
      </c>
      <c r="G352" s="15" t="s">
        <v>125</v>
      </c>
      <c r="H352" s="15" t="s">
        <v>85</v>
      </c>
      <c r="I352" s="61" t="str">
        <f t="shared" si="80"/>
        <v>I_QV_R_INT_CL_ST_L12_09</v>
      </c>
      <c r="J352" s="15" cm="1">
        <f t="array" ref="J352">SUMPRODUCT(--(I352=$I$2:$I$625))</f>
        <v>1</v>
      </c>
      <c r="K352" s="14">
        <v>24</v>
      </c>
      <c r="L352" s="15" t="s">
        <v>447</v>
      </c>
      <c r="M352" s="15" t="s">
        <v>10</v>
      </c>
      <c r="N352" s="14" t="s">
        <v>521</v>
      </c>
      <c r="O352" s="15" t="str">
        <f>"R_"&amp;P352&amp;"_"&amp;F352</f>
        <v>R_INT_CL_ST</v>
      </c>
      <c r="P352" s="14" t="s">
        <v>489</v>
      </c>
      <c r="Q352" s="14" t="str">
        <f>VLOOKUP(L352,Nomencalture!$G$20:$H$33,2,0)</f>
        <v>Credit Card Interests / Credit Limit</v>
      </c>
      <c r="R352" s="16" t="str">
        <f t="shared" si="81"/>
        <v>L12_09</v>
      </c>
      <c r="S352" s="16" t="s">
        <v>90</v>
      </c>
      <c r="T352" s="16">
        <v>12</v>
      </c>
      <c r="U352" s="22">
        <v>9</v>
      </c>
      <c r="V352" s="53" t="str">
        <f t="shared" si="72"/>
        <v>ALTER TABLE MDL_ABT_B_PD_TDC_S01 ADD I_QV_R_INT_CL_ST_L12_09 NUMBER;</v>
      </c>
      <c r="W352" s="9" t="str">
        <f>","&amp;H352&amp;"(CASE WHEN TIPO_CNSM_CD='"&amp;P352&amp;"' AND "&amp;X352&amp;" THEN "&amp;G352&amp;" END) AS "&amp;I352</f>
        <v>,AVG(CASE WHEN TIPO_CNSM_CD='INT_CL' AND B.PERIODOMES=TO_CHAR(ADD_MONTHS(A.REF_DATE,-9),'YYYYMM') THEN VT_R_INT_LM END) AS I_QV_R_INT_CL_ST_L12_09</v>
      </c>
      <c r="X352" s="54" t="str">
        <f t="shared" si="73"/>
        <v>B.PERIODOMES=TO_CHAR(ADD_MONTHS(A.REF_DATE,-9),'YYYYMM')</v>
      </c>
      <c r="Y352" s="54" t="str">
        <f>","&amp;I352&amp;"=B."&amp;I352</f>
        <v>,I_QV_R_INT_CL_ST_L12_09=B.I_QV_R_INT_CL_ST_L12_09</v>
      </c>
      <c r="Z352" s="40" t="str">
        <f>",B."&amp;I352</f>
        <v>,B.I_QV_R_INT_CL_ST_L12_09</v>
      </c>
    </row>
    <row r="353" spans="1:26" x14ac:dyDescent="0.25">
      <c r="A353" s="8" t="s">
        <v>413</v>
      </c>
      <c r="B353" s="21">
        <f t="shared" si="75"/>
        <v>352</v>
      </c>
      <c r="C353" s="15">
        <f t="shared" si="76"/>
        <v>14</v>
      </c>
      <c r="D353" s="15">
        <f t="shared" si="79"/>
        <v>14</v>
      </c>
      <c r="E353" s="48" t="s">
        <v>402</v>
      </c>
      <c r="F353" s="48" t="s">
        <v>196</v>
      </c>
      <c r="G353" s="15" t="s">
        <v>126</v>
      </c>
      <c r="H353" s="15" t="s">
        <v>85</v>
      </c>
      <c r="I353" s="61" t="str">
        <f t="shared" si="80"/>
        <v>I_SV_R_INT_CL_ST_L12_06</v>
      </c>
      <c r="J353" s="15" cm="1">
        <f t="array" ref="J353">SUMPRODUCT(--(I353=$I$2:$I$625))</f>
        <v>1</v>
      </c>
      <c r="K353" s="14">
        <v>24</v>
      </c>
      <c r="L353" s="15" t="s">
        <v>447</v>
      </c>
      <c r="M353" s="15" t="s">
        <v>10</v>
      </c>
      <c r="N353" s="14" t="s">
        <v>523</v>
      </c>
      <c r="O353" s="15" t="str">
        <f>"R_"&amp;P353&amp;"_"&amp;F353</f>
        <v>R_INT_CL_ST</v>
      </c>
      <c r="P353" s="14" t="s">
        <v>489</v>
      </c>
      <c r="Q353" s="14" t="str">
        <f>VLOOKUP(L353,Nomencalture!$G$20:$H$33,2,0)</f>
        <v>Credit Card Interests / Credit Limit</v>
      </c>
      <c r="R353" s="16" t="str">
        <f t="shared" si="81"/>
        <v>L12_06</v>
      </c>
      <c r="S353" s="16" t="s">
        <v>90</v>
      </c>
      <c r="T353" s="16">
        <v>12</v>
      </c>
      <c r="U353" s="22">
        <v>6</v>
      </c>
      <c r="V353" s="53" t="str">
        <f t="shared" si="72"/>
        <v>ALTER TABLE MDL_ABT_B_PD_TDC_S01 ADD I_SV_R_INT_CL_ST_L12_06 NUMBER;</v>
      </c>
      <c r="W353" s="9" t="str">
        <f>","&amp;H353&amp;"(CASE WHEN TIPO_CNSM_CD='"&amp;P353&amp;"' AND "&amp;X353&amp;" THEN "&amp;G353&amp;" END) AS "&amp;I353</f>
        <v>,AVG(CASE WHEN TIPO_CNSM_CD='INT_CL' AND B.PERIODOMES=TO_CHAR(ADD_MONTHS(A.REF_DATE,-6),'YYYYMM') THEN VS_R_INT_LM END) AS I_SV_R_INT_CL_ST_L12_06</v>
      </c>
      <c r="X353" s="54" t="str">
        <f t="shared" si="73"/>
        <v>B.PERIODOMES=TO_CHAR(ADD_MONTHS(A.REF_DATE,-6),'YYYYMM')</v>
      </c>
      <c r="Y353" s="54" t="str">
        <f>","&amp;I353&amp;"=B."&amp;I353</f>
        <v>,I_SV_R_INT_CL_ST_L12_06=B.I_SV_R_INT_CL_ST_L12_06</v>
      </c>
      <c r="Z353" s="40" t="str">
        <f>",B."&amp;I353</f>
        <v>,B.I_SV_R_INT_CL_ST_L12_06</v>
      </c>
    </row>
    <row r="354" spans="1:26" x14ac:dyDescent="0.25">
      <c r="A354" s="8" t="s">
        <v>413</v>
      </c>
      <c r="B354" s="21">
        <f t="shared" si="75"/>
        <v>353</v>
      </c>
      <c r="C354" s="15">
        <f t="shared" si="76"/>
        <v>15</v>
      </c>
      <c r="D354" s="15">
        <f t="shared" si="79"/>
        <v>14</v>
      </c>
      <c r="E354" s="48" t="s">
        <v>402</v>
      </c>
      <c r="F354" s="48" t="s">
        <v>196</v>
      </c>
      <c r="G354" s="15" t="s">
        <v>74</v>
      </c>
      <c r="H354" s="15" t="s">
        <v>85</v>
      </c>
      <c r="I354" s="61" t="str">
        <f t="shared" si="80"/>
        <v>I_AV_R_INT_CL_ST_L03M</v>
      </c>
      <c r="J354" s="15" cm="1">
        <f t="array" ref="J354">SUMPRODUCT(--(I354=$I$2:$I$625))</f>
        <v>1</v>
      </c>
      <c r="K354" s="14">
        <v>23</v>
      </c>
      <c r="L354" s="15" t="s">
        <v>447</v>
      </c>
      <c r="M354" s="15" t="s">
        <v>10</v>
      </c>
      <c r="N354" s="14" t="s">
        <v>15</v>
      </c>
      <c r="O354" s="15" t="str">
        <f>"R_"&amp;P354&amp;"_"&amp;F354</f>
        <v>R_INT_CL_ST</v>
      </c>
      <c r="P354" s="14" t="s">
        <v>489</v>
      </c>
      <c r="Q354" s="14" t="str">
        <f>VLOOKUP(L354,Nomencalture!$G$20:$H$33,2,0)</f>
        <v>Credit Card Interests / Credit Limit</v>
      </c>
      <c r="R354" s="16" t="str">
        <f>IF(AND(S354="P",N354="R"),TEXT(T354,"00")&amp;"MB",IF(OR(T354&gt;1,N354="VM"),"L"&amp;TEXT(T354,"00")&amp;"_"&amp;TEXT(U354,"00"),"L"&amp;TEXT(U354,"00")&amp;"M"))</f>
        <v>L03M</v>
      </c>
      <c r="S354" s="16" t="s">
        <v>54</v>
      </c>
      <c r="T354" s="20">
        <v>1</v>
      </c>
      <c r="U354" s="21">
        <v>3</v>
      </c>
      <c r="V354" s="53" t="str">
        <f t="shared" si="72"/>
        <v>ALTER TABLE MDL_ABT_B_PD_TDC_S01 ADD I_AV_R_INT_CL_ST_L03M NUMBER;</v>
      </c>
      <c r="W354" s="9" t="str">
        <f>","&amp;H354&amp;"(CASE WHEN TIPO_CNSM_CD='"&amp;P354&amp;"' AND "&amp;X354&amp;" THEN "&amp;G354&amp;" END) AS "&amp;I354</f>
        <v>,AVG(CASE WHEN TIPO_CNSM_CD='INT_CL' AND B.PERIODOMES BETWEEN TO_CHAR(ADD_MONTHS(A.REF_DATE,-3),'YYYYMM') AND TO_CHAR(ADD_MONTHS(A.REF_DATE,-1),'YYYYMM') THEN R_INT_LM END) AS I_AV_R_INT_CL_ST_L03M</v>
      </c>
      <c r="X354" s="54" t="str">
        <f t="shared" si="73"/>
        <v>B.PERIODOMES BETWEEN TO_CHAR(ADD_MONTHS(A.REF_DATE,-3),'YYYYMM') AND TO_CHAR(ADD_MONTHS(A.REF_DATE,-1),'YYYYMM')</v>
      </c>
      <c r="Y354" s="54" t="str">
        <f>","&amp;I354&amp;"=B."&amp;I354</f>
        <v>,I_AV_R_INT_CL_ST_L03M=B.I_AV_R_INT_CL_ST_L03M</v>
      </c>
      <c r="Z354" s="40" t="str">
        <f>",B."&amp;I354</f>
        <v>,B.I_AV_R_INT_CL_ST_L03M</v>
      </c>
    </row>
    <row r="355" spans="1:26" x14ac:dyDescent="0.25">
      <c r="A355" s="8" t="s">
        <v>413</v>
      </c>
      <c r="B355" s="21">
        <f t="shared" si="75"/>
        <v>354</v>
      </c>
      <c r="C355" s="15">
        <f t="shared" si="76"/>
        <v>16</v>
      </c>
      <c r="D355" s="15">
        <f t="shared" si="79"/>
        <v>14</v>
      </c>
      <c r="E355" s="48" t="s">
        <v>402</v>
      </c>
      <c r="F355" s="48" t="s">
        <v>196</v>
      </c>
      <c r="G355" s="15" t="s">
        <v>74</v>
      </c>
      <c r="H355" s="15" t="s">
        <v>85</v>
      </c>
      <c r="I355" s="61" t="str">
        <f t="shared" si="80"/>
        <v>I_AV_R_INT_CL_ST_L06M</v>
      </c>
      <c r="J355" s="15" cm="1">
        <f t="array" ref="J355">SUMPRODUCT(--(I355=$I$2:$I$625))</f>
        <v>1</v>
      </c>
      <c r="K355" s="14">
        <v>23</v>
      </c>
      <c r="L355" s="15" t="s">
        <v>447</v>
      </c>
      <c r="M355" s="15" t="s">
        <v>10</v>
      </c>
      <c r="N355" s="14" t="s">
        <v>15</v>
      </c>
      <c r="O355" s="15" t="str">
        <f>"R_"&amp;P355&amp;"_"&amp;F355</f>
        <v>R_INT_CL_ST</v>
      </c>
      <c r="P355" s="14" t="s">
        <v>489</v>
      </c>
      <c r="Q355" s="14" t="str">
        <f>VLOOKUP(L355,Nomencalture!$G$20:$H$33,2,0)</f>
        <v>Credit Card Interests / Credit Limit</v>
      </c>
      <c r="R355" s="16" t="str">
        <f>IF(AND(S355="P",N355="R"),TEXT(T355,"00")&amp;"MB",IF(OR(T355&gt;1,N355="VM"),"L"&amp;TEXT(T355,"00")&amp;"_"&amp;TEXT(U355,"00"),"L"&amp;TEXT(U355,"00")&amp;"M"))</f>
        <v>L06M</v>
      </c>
      <c r="S355" s="16" t="s">
        <v>54</v>
      </c>
      <c r="T355" s="20">
        <v>1</v>
      </c>
      <c r="U355" s="21">
        <v>6</v>
      </c>
      <c r="V355" s="53" t="str">
        <f t="shared" si="72"/>
        <v>ALTER TABLE MDL_ABT_B_PD_TDC_S01 ADD I_AV_R_INT_CL_ST_L06M NUMBER;</v>
      </c>
      <c r="W355" s="9" t="str">
        <f>","&amp;H355&amp;"(CASE WHEN TIPO_CNSM_CD='"&amp;P355&amp;"' AND "&amp;X355&amp;" THEN "&amp;G355&amp;" END) AS "&amp;I355</f>
        <v>,AVG(CASE WHEN TIPO_CNSM_CD='INT_CL' AND B.PERIODOMES BETWEEN TO_CHAR(ADD_MONTHS(A.REF_DATE,-6),'YYYYMM') AND TO_CHAR(ADD_MONTHS(A.REF_DATE,-1),'YYYYMM') THEN R_INT_LM END) AS I_AV_R_INT_CL_ST_L06M</v>
      </c>
      <c r="X355" s="54" t="str">
        <f t="shared" si="73"/>
        <v>B.PERIODOMES BETWEEN TO_CHAR(ADD_MONTHS(A.REF_DATE,-6),'YYYYMM') AND TO_CHAR(ADD_MONTHS(A.REF_DATE,-1),'YYYYMM')</v>
      </c>
      <c r="Y355" s="54" t="str">
        <f>","&amp;I355&amp;"=B."&amp;I355</f>
        <v>,I_AV_R_INT_CL_ST_L06M=B.I_AV_R_INT_CL_ST_L06M</v>
      </c>
      <c r="Z355" s="40" t="str">
        <f>",B."&amp;I355</f>
        <v>,B.I_AV_R_INT_CL_ST_L06M</v>
      </c>
    </row>
    <row r="356" spans="1:26" x14ac:dyDescent="0.25">
      <c r="A356" s="8" t="s">
        <v>413</v>
      </c>
      <c r="B356" s="21">
        <f t="shared" si="75"/>
        <v>355</v>
      </c>
      <c r="C356" s="15">
        <f t="shared" si="76"/>
        <v>17</v>
      </c>
      <c r="D356" s="15">
        <f t="shared" si="79"/>
        <v>14</v>
      </c>
      <c r="E356" s="48" t="s">
        <v>402</v>
      </c>
      <c r="F356" s="48" t="s">
        <v>196</v>
      </c>
      <c r="G356" s="15" t="s">
        <v>74</v>
      </c>
      <c r="H356" s="15" t="s">
        <v>85</v>
      </c>
      <c r="I356" s="61" t="str">
        <f t="shared" si="80"/>
        <v>I_AV_R_INT_CL_ST_L12M</v>
      </c>
      <c r="J356" s="15" cm="1">
        <f t="array" ref="J356">SUMPRODUCT(--(I356=$I$2:$I$625))</f>
        <v>1</v>
      </c>
      <c r="K356" s="14">
        <v>23</v>
      </c>
      <c r="L356" s="15" t="s">
        <v>447</v>
      </c>
      <c r="M356" s="15" t="s">
        <v>10</v>
      </c>
      <c r="N356" s="14" t="s">
        <v>15</v>
      </c>
      <c r="O356" s="15" t="str">
        <f>"R_"&amp;P356&amp;"_"&amp;F356</f>
        <v>R_INT_CL_ST</v>
      </c>
      <c r="P356" s="14" t="s">
        <v>489</v>
      </c>
      <c r="Q356" s="14" t="str">
        <f>VLOOKUP(L356,Nomencalture!$G$20:$H$33,2,0)</f>
        <v>Credit Card Interests / Credit Limit</v>
      </c>
      <c r="R356" s="16" t="str">
        <f t="shared" ref="R356:R365" si="82">IF(AND(S356="P",N356="R"),TEXT(T356,"00")&amp;"MB",IF(OR(T356&gt;1,N356="VM"),"L"&amp;TEXT(T356,"00")&amp;"_"&amp;TEXT(U356,"00"),"L"&amp;TEXT(U356,"00")&amp;"M"))</f>
        <v>L12M</v>
      </c>
      <c r="S356" s="16" t="s">
        <v>54</v>
      </c>
      <c r="T356" s="20">
        <v>1</v>
      </c>
      <c r="U356" s="21">
        <v>12</v>
      </c>
      <c r="V356" s="53" t="str">
        <f t="shared" si="72"/>
        <v>ALTER TABLE MDL_ABT_B_PD_TDC_S01 ADD I_AV_R_INT_CL_ST_L12M NUMBER;</v>
      </c>
      <c r="W356" s="9" t="str">
        <f>","&amp;H356&amp;"(CASE WHEN TIPO_CNSM_CD='"&amp;P356&amp;"' AND "&amp;X356&amp;" THEN "&amp;G356&amp;" END) AS "&amp;I356</f>
        <v>,AVG(CASE WHEN TIPO_CNSM_CD='INT_CL' AND B.PERIODOMES BETWEEN TO_CHAR(ADD_MONTHS(A.REF_DATE,-12),'YYYYMM') AND TO_CHAR(ADD_MONTHS(A.REF_DATE,-1),'YYYYMM') THEN R_INT_LM END) AS I_AV_R_INT_CL_ST_L12M</v>
      </c>
      <c r="X356" s="54" t="str">
        <f t="shared" si="73"/>
        <v>B.PERIODOMES BETWEEN TO_CHAR(ADD_MONTHS(A.REF_DATE,-12),'YYYYMM') AND TO_CHAR(ADD_MONTHS(A.REF_DATE,-1),'YYYYMM')</v>
      </c>
      <c r="Y356" s="54" t="str">
        <f>","&amp;I356&amp;"=B."&amp;I356</f>
        <v>,I_AV_R_INT_CL_ST_L12M=B.I_AV_R_INT_CL_ST_L12M</v>
      </c>
      <c r="Z356" s="40" t="str">
        <f>",B."&amp;I356</f>
        <v>,B.I_AV_R_INT_CL_ST_L12M</v>
      </c>
    </row>
    <row r="357" spans="1:26" x14ac:dyDescent="0.25">
      <c r="A357" s="8" t="s">
        <v>413</v>
      </c>
      <c r="B357" s="21">
        <f t="shared" si="75"/>
        <v>356</v>
      </c>
      <c r="C357" s="15">
        <f t="shared" si="76"/>
        <v>18</v>
      </c>
      <c r="D357" s="15">
        <f t="shared" si="79"/>
        <v>14</v>
      </c>
      <c r="E357" s="48" t="s">
        <v>402</v>
      </c>
      <c r="F357" s="48" t="s">
        <v>196</v>
      </c>
      <c r="G357" s="15" t="s">
        <v>74</v>
      </c>
      <c r="H357" s="15" t="s">
        <v>85</v>
      </c>
      <c r="I357" s="61" t="str">
        <f t="shared" si="80"/>
        <v>I_AV_R_INT_CL_ST_L13_24</v>
      </c>
      <c r="J357" s="15" cm="1">
        <f t="array" ref="J357">SUMPRODUCT(--(I357=$I$2:$I$625))</f>
        <v>1</v>
      </c>
      <c r="K357" s="14">
        <v>25</v>
      </c>
      <c r="L357" s="15" t="s">
        <v>447</v>
      </c>
      <c r="M357" s="15" t="s">
        <v>10</v>
      </c>
      <c r="N357" s="14" t="s">
        <v>15</v>
      </c>
      <c r="O357" s="15" t="str">
        <f>"R_"&amp;P357&amp;"_"&amp;F357</f>
        <v>R_INT_CL_ST</v>
      </c>
      <c r="P357" s="14" t="s">
        <v>489</v>
      </c>
      <c r="Q357" s="14" t="str">
        <f>VLOOKUP(L357,Nomencalture!$G$20:$H$33,2,0)</f>
        <v>Credit Card Interests / Credit Limit</v>
      </c>
      <c r="R357" s="16" t="str">
        <f t="shared" si="82"/>
        <v>L13_24</v>
      </c>
      <c r="S357" s="16" t="s">
        <v>54</v>
      </c>
      <c r="T357" s="20">
        <v>13</v>
      </c>
      <c r="U357" s="21">
        <v>24</v>
      </c>
      <c r="V357" s="53" t="str">
        <f t="shared" si="72"/>
        <v>ALTER TABLE MDL_ABT_B_PD_TDC_S01 ADD I_AV_R_INT_CL_ST_L13_24 NUMBER;</v>
      </c>
      <c r="W357" s="9" t="str">
        <f>","&amp;H357&amp;"(CASE WHEN TIPO_CNSM_CD='"&amp;P357&amp;"' AND "&amp;X357&amp;" THEN "&amp;G357&amp;" END) AS "&amp;I357</f>
        <v>,AVG(CASE WHEN TIPO_CNSM_CD='INT_CL' AND B.PERIODOMES BETWEEN TO_CHAR(ADD_MONTHS(A.REF_DATE,-24),'YYYYMM') AND TO_CHAR(ADD_MONTHS(A.REF_DATE,-13),'YYYYMM') THEN R_INT_LM END) AS I_AV_R_INT_CL_ST_L13_24</v>
      </c>
      <c r="X357" s="54" t="str">
        <f t="shared" si="73"/>
        <v>B.PERIODOMES BETWEEN TO_CHAR(ADD_MONTHS(A.REF_DATE,-24),'YYYYMM') AND TO_CHAR(ADD_MONTHS(A.REF_DATE,-13),'YYYYMM')</v>
      </c>
      <c r="Y357" s="54" t="str">
        <f>","&amp;I357&amp;"=B."&amp;I357</f>
        <v>,I_AV_R_INT_CL_ST_L13_24=B.I_AV_R_INT_CL_ST_L13_24</v>
      </c>
      <c r="Z357" s="40" t="str">
        <f>",B."&amp;I357</f>
        <v>,B.I_AV_R_INT_CL_ST_L13_24</v>
      </c>
    </row>
    <row r="358" spans="1:26" x14ac:dyDescent="0.25">
      <c r="A358" s="8" t="s">
        <v>413</v>
      </c>
      <c r="B358" s="21">
        <f t="shared" si="75"/>
        <v>357</v>
      </c>
      <c r="C358" s="15">
        <f t="shared" si="76"/>
        <v>19</v>
      </c>
      <c r="D358" s="15">
        <f t="shared" si="79"/>
        <v>14</v>
      </c>
      <c r="E358" s="48" t="s">
        <v>402</v>
      </c>
      <c r="F358" s="48" t="s">
        <v>196</v>
      </c>
      <c r="G358" s="15" t="s">
        <v>127</v>
      </c>
      <c r="H358" s="15" t="s">
        <v>86</v>
      </c>
      <c r="I358" s="61" t="str">
        <f t="shared" si="80"/>
        <v>I_SIN_R_INT_CL_ST_L03M</v>
      </c>
      <c r="J358" s="15" cm="1">
        <f t="array" ref="J358">SUMPRODUCT(--(I358=$I$2:$I$625))</f>
        <v>1</v>
      </c>
      <c r="K358" s="14">
        <v>24</v>
      </c>
      <c r="L358" s="15" t="s">
        <v>447</v>
      </c>
      <c r="M358" s="15" t="s">
        <v>10</v>
      </c>
      <c r="N358" s="14" t="s">
        <v>16</v>
      </c>
      <c r="O358" s="15" t="str">
        <f>"R_"&amp;P358&amp;"_"&amp;F358</f>
        <v>R_INT_CL_ST</v>
      </c>
      <c r="P358" s="14" t="s">
        <v>489</v>
      </c>
      <c r="Q358" s="14" t="str">
        <f>VLOOKUP(L358,Nomencalture!$G$20:$H$33,2,0)</f>
        <v>Credit Card Interests / Credit Limit</v>
      </c>
      <c r="R358" s="16" t="str">
        <f t="shared" si="82"/>
        <v>L03M</v>
      </c>
      <c r="S358" s="16" t="s">
        <v>54</v>
      </c>
      <c r="T358" s="20">
        <v>1</v>
      </c>
      <c r="U358" s="21">
        <v>3</v>
      </c>
      <c r="V358" s="53" t="str">
        <f t="shared" si="72"/>
        <v>ALTER TABLE MDL_ABT_B_PD_TDC_S01 ADD I_SIN_R_INT_CL_ST_L03M NUMBER;</v>
      </c>
      <c r="W358" s="9" t="str">
        <f>","&amp;H358&amp;"(CASE WHEN TIPO_CNSM_CD='"&amp;P358&amp;"' AND "&amp;X358&amp;" THEN "&amp;G358&amp;" END) AS "&amp;I358</f>
        <v>,SUM(CASE WHEN TIPO_CNSM_CD='INT_CL' AND B.PERIODOMES BETWEEN TO_CHAR(ADD_MONTHS(A.REF_DATE,-3),'YYYYMM') AND TO_CHAR(ADD_MONTHS(A.REF_DATE,-1),'YYYYMM') THEN IN_R_INT_LM END) AS I_SIN_R_INT_CL_ST_L03M</v>
      </c>
      <c r="X358" s="54" t="str">
        <f t="shared" si="73"/>
        <v>B.PERIODOMES BETWEEN TO_CHAR(ADD_MONTHS(A.REF_DATE,-3),'YYYYMM') AND TO_CHAR(ADD_MONTHS(A.REF_DATE,-1),'YYYYMM')</v>
      </c>
      <c r="Y358" s="54" t="str">
        <f>","&amp;I358&amp;"=B."&amp;I358</f>
        <v>,I_SIN_R_INT_CL_ST_L03M=B.I_SIN_R_INT_CL_ST_L03M</v>
      </c>
      <c r="Z358" s="40" t="str">
        <f>",B."&amp;I358</f>
        <v>,B.I_SIN_R_INT_CL_ST_L03M</v>
      </c>
    </row>
    <row r="359" spans="1:26" x14ac:dyDescent="0.25">
      <c r="A359" s="8" t="s">
        <v>413</v>
      </c>
      <c r="B359" s="21">
        <f t="shared" si="75"/>
        <v>358</v>
      </c>
      <c r="C359" s="15">
        <f t="shared" si="76"/>
        <v>20</v>
      </c>
      <c r="D359" s="15">
        <f t="shared" si="79"/>
        <v>14</v>
      </c>
      <c r="E359" s="48" t="s">
        <v>402</v>
      </c>
      <c r="F359" s="48" t="s">
        <v>196</v>
      </c>
      <c r="G359" s="15" t="s">
        <v>127</v>
      </c>
      <c r="H359" s="15" t="s">
        <v>86</v>
      </c>
      <c r="I359" s="61" t="str">
        <f t="shared" si="80"/>
        <v>I_SIN_R_INT_CL_ST_L06M</v>
      </c>
      <c r="J359" s="15" cm="1">
        <f t="array" ref="J359">SUMPRODUCT(--(I359=$I$2:$I$625))</f>
        <v>1</v>
      </c>
      <c r="K359" s="14">
        <v>24</v>
      </c>
      <c r="L359" s="15" t="s">
        <v>447</v>
      </c>
      <c r="M359" s="15" t="s">
        <v>10</v>
      </c>
      <c r="N359" s="14" t="s">
        <v>16</v>
      </c>
      <c r="O359" s="15" t="str">
        <f>"R_"&amp;P359&amp;"_"&amp;F359</f>
        <v>R_INT_CL_ST</v>
      </c>
      <c r="P359" s="14" t="s">
        <v>489</v>
      </c>
      <c r="Q359" s="14" t="str">
        <f>VLOOKUP(L359,Nomencalture!$G$20:$H$33,2,0)</f>
        <v>Credit Card Interests / Credit Limit</v>
      </c>
      <c r="R359" s="16" t="str">
        <f t="shared" si="82"/>
        <v>L06M</v>
      </c>
      <c r="S359" s="16" t="s">
        <v>54</v>
      </c>
      <c r="T359" s="20">
        <v>1</v>
      </c>
      <c r="U359" s="21">
        <v>6</v>
      </c>
      <c r="V359" s="53" t="str">
        <f t="shared" si="72"/>
        <v>ALTER TABLE MDL_ABT_B_PD_TDC_S01 ADD I_SIN_R_INT_CL_ST_L06M NUMBER;</v>
      </c>
      <c r="W359" s="9" t="str">
        <f>","&amp;H359&amp;"(CASE WHEN TIPO_CNSM_CD='"&amp;P359&amp;"' AND "&amp;X359&amp;" THEN "&amp;G359&amp;" END) AS "&amp;I359</f>
        <v>,SUM(CASE WHEN TIPO_CNSM_CD='INT_CL' AND B.PERIODOMES BETWEEN TO_CHAR(ADD_MONTHS(A.REF_DATE,-6),'YYYYMM') AND TO_CHAR(ADD_MONTHS(A.REF_DATE,-1),'YYYYMM') THEN IN_R_INT_LM END) AS I_SIN_R_INT_CL_ST_L06M</v>
      </c>
      <c r="X359" s="54" t="str">
        <f t="shared" si="73"/>
        <v>B.PERIODOMES BETWEEN TO_CHAR(ADD_MONTHS(A.REF_DATE,-6),'YYYYMM') AND TO_CHAR(ADD_MONTHS(A.REF_DATE,-1),'YYYYMM')</v>
      </c>
      <c r="Y359" s="54" t="str">
        <f>","&amp;I359&amp;"=B."&amp;I359</f>
        <v>,I_SIN_R_INT_CL_ST_L06M=B.I_SIN_R_INT_CL_ST_L06M</v>
      </c>
      <c r="Z359" s="40" t="str">
        <f>",B."&amp;I359</f>
        <v>,B.I_SIN_R_INT_CL_ST_L06M</v>
      </c>
    </row>
    <row r="360" spans="1:26" x14ac:dyDescent="0.25">
      <c r="A360" s="8" t="s">
        <v>413</v>
      </c>
      <c r="B360" s="21">
        <f t="shared" si="75"/>
        <v>359</v>
      </c>
      <c r="C360" s="15">
        <f t="shared" si="76"/>
        <v>21</v>
      </c>
      <c r="D360" s="15">
        <f t="shared" si="79"/>
        <v>14</v>
      </c>
      <c r="E360" s="48" t="s">
        <v>402</v>
      </c>
      <c r="F360" s="48" t="s">
        <v>196</v>
      </c>
      <c r="G360" s="15" t="s">
        <v>127</v>
      </c>
      <c r="H360" s="15" t="s">
        <v>86</v>
      </c>
      <c r="I360" s="61" t="str">
        <f t="shared" si="80"/>
        <v>I_SIN_R_INT_CL_ST_L12M</v>
      </c>
      <c r="J360" s="15" cm="1">
        <f t="array" ref="J360">SUMPRODUCT(--(I360=$I$2:$I$625))</f>
        <v>1</v>
      </c>
      <c r="K360" s="14">
        <v>24</v>
      </c>
      <c r="L360" s="15" t="s">
        <v>447</v>
      </c>
      <c r="M360" s="15" t="s">
        <v>10</v>
      </c>
      <c r="N360" s="14" t="s">
        <v>16</v>
      </c>
      <c r="O360" s="15" t="str">
        <f>"R_"&amp;P360&amp;"_"&amp;F360</f>
        <v>R_INT_CL_ST</v>
      </c>
      <c r="P360" s="14" t="s">
        <v>489</v>
      </c>
      <c r="Q360" s="14" t="str">
        <f>VLOOKUP(L360,Nomencalture!$G$20:$H$33,2,0)</f>
        <v>Credit Card Interests / Credit Limit</v>
      </c>
      <c r="R360" s="16" t="str">
        <f t="shared" si="82"/>
        <v>L12M</v>
      </c>
      <c r="S360" s="16" t="s">
        <v>54</v>
      </c>
      <c r="T360" s="20">
        <v>1</v>
      </c>
      <c r="U360" s="21">
        <v>12</v>
      </c>
      <c r="V360" s="53" t="str">
        <f t="shared" si="72"/>
        <v>ALTER TABLE MDL_ABT_B_PD_TDC_S01 ADD I_SIN_R_INT_CL_ST_L12M NUMBER;</v>
      </c>
      <c r="W360" s="9" t="str">
        <f>","&amp;H360&amp;"(CASE WHEN TIPO_CNSM_CD='"&amp;P360&amp;"' AND "&amp;X360&amp;" THEN "&amp;G360&amp;" END) AS "&amp;I360</f>
        <v>,SUM(CASE WHEN TIPO_CNSM_CD='INT_CL' AND B.PERIODOMES BETWEEN TO_CHAR(ADD_MONTHS(A.REF_DATE,-12),'YYYYMM') AND TO_CHAR(ADD_MONTHS(A.REF_DATE,-1),'YYYYMM') THEN IN_R_INT_LM END) AS I_SIN_R_INT_CL_ST_L12M</v>
      </c>
      <c r="X360" s="54" t="str">
        <f t="shared" si="73"/>
        <v>B.PERIODOMES BETWEEN TO_CHAR(ADD_MONTHS(A.REF_DATE,-12),'YYYYMM') AND TO_CHAR(ADD_MONTHS(A.REF_DATE,-1),'YYYYMM')</v>
      </c>
      <c r="Y360" s="54" t="str">
        <f>","&amp;I360&amp;"=B."&amp;I360</f>
        <v>,I_SIN_R_INT_CL_ST_L12M=B.I_SIN_R_INT_CL_ST_L12M</v>
      </c>
      <c r="Z360" s="40" t="str">
        <f>",B."&amp;I360</f>
        <v>,B.I_SIN_R_INT_CL_ST_L12M</v>
      </c>
    </row>
    <row r="361" spans="1:26" x14ac:dyDescent="0.25">
      <c r="A361" s="8" t="s">
        <v>413</v>
      </c>
      <c r="B361" s="21">
        <f t="shared" si="75"/>
        <v>360</v>
      </c>
      <c r="C361" s="15">
        <f t="shared" si="76"/>
        <v>22</v>
      </c>
      <c r="D361" s="15">
        <f t="shared" si="79"/>
        <v>14</v>
      </c>
      <c r="E361" s="48" t="s">
        <v>402</v>
      </c>
      <c r="F361" s="48" t="s">
        <v>196</v>
      </c>
      <c r="G361" s="15" t="s">
        <v>127</v>
      </c>
      <c r="H361" s="15" t="s">
        <v>86</v>
      </c>
      <c r="I361" s="61" t="str">
        <f t="shared" si="80"/>
        <v>I_SIN_R_INT_CL_ST_L13_24</v>
      </c>
      <c r="J361" s="15" cm="1">
        <f t="array" ref="J361">SUMPRODUCT(--(I361=$I$2:$I$625))</f>
        <v>1</v>
      </c>
      <c r="K361" s="14">
        <v>26</v>
      </c>
      <c r="L361" s="15" t="s">
        <v>447</v>
      </c>
      <c r="M361" s="15" t="s">
        <v>10</v>
      </c>
      <c r="N361" s="14" t="s">
        <v>16</v>
      </c>
      <c r="O361" s="15" t="str">
        <f>"R_"&amp;P361&amp;"_"&amp;F361</f>
        <v>R_INT_CL_ST</v>
      </c>
      <c r="P361" s="14" t="s">
        <v>489</v>
      </c>
      <c r="Q361" s="14" t="str">
        <f>VLOOKUP(L361,Nomencalture!$G$20:$H$33,2,0)</f>
        <v>Credit Card Interests / Credit Limit</v>
      </c>
      <c r="R361" s="16" t="str">
        <f t="shared" si="82"/>
        <v>L13_24</v>
      </c>
      <c r="S361" s="16" t="s">
        <v>54</v>
      </c>
      <c r="T361" s="20">
        <v>13</v>
      </c>
      <c r="U361" s="21">
        <v>24</v>
      </c>
      <c r="V361" s="53" t="str">
        <f t="shared" si="72"/>
        <v>ALTER TABLE MDL_ABT_B_PD_TDC_S01 ADD I_SIN_R_INT_CL_ST_L13_24 NUMBER;</v>
      </c>
      <c r="W361" s="9" t="str">
        <f>","&amp;H361&amp;"(CASE WHEN TIPO_CNSM_CD='"&amp;P361&amp;"' AND "&amp;X361&amp;" THEN "&amp;G361&amp;" END) AS "&amp;I361</f>
        <v>,SUM(CASE WHEN TIPO_CNSM_CD='INT_CL' AND B.PERIODOMES BETWEEN TO_CHAR(ADD_MONTHS(A.REF_DATE,-24),'YYYYMM') AND TO_CHAR(ADD_MONTHS(A.REF_DATE,-13),'YYYYMM') THEN IN_R_INT_LM END) AS I_SIN_R_INT_CL_ST_L13_24</v>
      </c>
      <c r="X361" s="54" t="str">
        <f t="shared" si="73"/>
        <v>B.PERIODOMES BETWEEN TO_CHAR(ADD_MONTHS(A.REF_DATE,-24),'YYYYMM') AND TO_CHAR(ADD_MONTHS(A.REF_DATE,-13),'YYYYMM')</v>
      </c>
      <c r="Y361" s="54" t="str">
        <f>","&amp;I361&amp;"=B."&amp;I361</f>
        <v>,I_SIN_R_INT_CL_ST_L13_24=B.I_SIN_R_INT_CL_ST_L13_24</v>
      </c>
      <c r="Z361" s="40" t="str">
        <f>",B."&amp;I361</f>
        <v>,B.I_SIN_R_INT_CL_ST_L13_24</v>
      </c>
    </row>
    <row r="362" spans="1:26" x14ac:dyDescent="0.25">
      <c r="A362" s="8" t="s">
        <v>413</v>
      </c>
      <c r="B362" s="21">
        <f t="shared" si="75"/>
        <v>361</v>
      </c>
      <c r="C362" s="15">
        <f t="shared" si="76"/>
        <v>23</v>
      </c>
      <c r="D362" s="15">
        <f t="shared" si="79"/>
        <v>14</v>
      </c>
      <c r="E362" s="48" t="s">
        <v>402</v>
      </c>
      <c r="F362" s="48" t="s">
        <v>196</v>
      </c>
      <c r="G362" s="15" t="s">
        <v>128</v>
      </c>
      <c r="H362" s="15" t="s">
        <v>86</v>
      </c>
      <c r="I362" s="61" t="str">
        <f t="shared" si="80"/>
        <v>I_SDC_R_INT_CL_ST_L03M</v>
      </c>
      <c r="J362" s="15" cm="1">
        <f t="array" ref="J362">SUMPRODUCT(--(I362=$I$2:$I$625))</f>
        <v>1</v>
      </c>
      <c r="K362" s="14">
        <v>24</v>
      </c>
      <c r="L362" s="15" t="s">
        <v>447</v>
      </c>
      <c r="M362" s="15" t="s">
        <v>10</v>
      </c>
      <c r="N362" s="14" t="s">
        <v>17</v>
      </c>
      <c r="O362" s="15" t="str">
        <f>"R_"&amp;P362&amp;"_"&amp;F362</f>
        <v>R_INT_CL_ST</v>
      </c>
      <c r="P362" s="14" t="s">
        <v>489</v>
      </c>
      <c r="Q362" s="14" t="str">
        <f>VLOOKUP(L362,Nomencalture!$G$20:$H$33,2,0)</f>
        <v>Credit Card Interests / Credit Limit</v>
      </c>
      <c r="R362" s="16" t="str">
        <f t="shared" si="82"/>
        <v>L03M</v>
      </c>
      <c r="S362" s="16" t="s">
        <v>54</v>
      </c>
      <c r="T362" s="20">
        <v>1</v>
      </c>
      <c r="U362" s="21">
        <v>3</v>
      </c>
      <c r="V362" s="53" t="str">
        <f t="shared" si="72"/>
        <v>ALTER TABLE MDL_ABT_B_PD_TDC_S01 ADD I_SDC_R_INT_CL_ST_L03M NUMBER;</v>
      </c>
      <c r="W362" s="9" t="str">
        <f>","&amp;H362&amp;"(CASE WHEN TIPO_CNSM_CD='"&amp;P362&amp;"' AND "&amp;X362&amp;" THEN "&amp;G362&amp;" END) AS "&amp;I362</f>
        <v>,SUM(CASE WHEN TIPO_CNSM_CD='INT_CL' AND B.PERIODOMES BETWEEN TO_CHAR(ADD_MONTHS(A.REF_DATE,-3),'YYYYMM') AND TO_CHAR(ADD_MONTHS(A.REF_DATE,-1),'YYYYMM') THEN DC_R_INT_LM END) AS I_SDC_R_INT_CL_ST_L03M</v>
      </c>
      <c r="X362" s="54" t="str">
        <f t="shared" si="73"/>
        <v>B.PERIODOMES BETWEEN TO_CHAR(ADD_MONTHS(A.REF_DATE,-3),'YYYYMM') AND TO_CHAR(ADD_MONTHS(A.REF_DATE,-1),'YYYYMM')</v>
      </c>
      <c r="Y362" s="54" t="str">
        <f>","&amp;I362&amp;"=B."&amp;I362</f>
        <v>,I_SDC_R_INT_CL_ST_L03M=B.I_SDC_R_INT_CL_ST_L03M</v>
      </c>
      <c r="Z362" s="40" t="str">
        <f>",B."&amp;I362</f>
        <v>,B.I_SDC_R_INT_CL_ST_L03M</v>
      </c>
    </row>
    <row r="363" spans="1:26" x14ac:dyDescent="0.25">
      <c r="A363" s="8" t="s">
        <v>413</v>
      </c>
      <c r="B363" s="21">
        <f t="shared" si="75"/>
        <v>362</v>
      </c>
      <c r="C363" s="15">
        <f t="shared" si="76"/>
        <v>24</v>
      </c>
      <c r="D363" s="15">
        <f t="shared" si="79"/>
        <v>14</v>
      </c>
      <c r="E363" s="48" t="s">
        <v>402</v>
      </c>
      <c r="F363" s="48" t="s">
        <v>196</v>
      </c>
      <c r="G363" s="15" t="s">
        <v>128</v>
      </c>
      <c r="H363" s="15" t="s">
        <v>86</v>
      </c>
      <c r="I363" s="61" t="str">
        <f t="shared" si="80"/>
        <v>I_SDC_R_INT_CL_ST_L06M</v>
      </c>
      <c r="J363" s="15" cm="1">
        <f t="array" ref="J363">SUMPRODUCT(--(I363=$I$2:$I$625))</f>
        <v>1</v>
      </c>
      <c r="K363" s="14">
        <v>24</v>
      </c>
      <c r="L363" s="15" t="s">
        <v>447</v>
      </c>
      <c r="M363" s="15" t="s">
        <v>10</v>
      </c>
      <c r="N363" s="14" t="s">
        <v>17</v>
      </c>
      <c r="O363" s="15" t="str">
        <f>"R_"&amp;P363&amp;"_"&amp;F363</f>
        <v>R_INT_CL_ST</v>
      </c>
      <c r="P363" s="14" t="s">
        <v>489</v>
      </c>
      <c r="Q363" s="14" t="str">
        <f>VLOOKUP(L363,Nomencalture!$G$20:$H$33,2,0)</f>
        <v>Credit Card Interests / Credit Limit</v>
      </c>
      <c r="R363" s="16" t="str">
        <f t="shared" si="82"/>
        <v>L06M</v>
      </c>
      <c r="S363" s="16" t="s">
        <v>54</v>
      </c>
      <c r="T363" s="20">
        <v>1</v>
      </c>
      <c r="U363" s="21">
        <v>6</v>
      </c>
      <c r="V363" s="53" t="str">
        <f t="shared" si="72"/>
        <v>ALTER TABLE MDL_ABT_B_PD_TDC_S01 ADD I_SDC_R_INT_CL_ST_L06M NUMBER;</v>
      </c>
      <c r="W363" s="9" t="str">
        <f>","&amp;H363&amp;"(CASE WHEN TIPO_CNSM_CD='"&amp;P363&amp;"' AND "&amp;X363&amp;" THEN "&amp;G363&amp;" END) AS "&amp;I363</f>
        <v>,SUM(CASE WHEN TIPO_CNSM_CD='INT_CL' AND B.PERIODOMES BETWEEN TO_CHAR(ADD_MONTHS(A.REF_DATE,-6),'YYYYMM') AND TO_CHAR(ADD_MONTHS(A.REF_DATE,-1),'YYYYMM') THEN DC_R_INT_LM END) AS I_SDC_R_INT_CL_ST_L06M</v>
      </c>
      <c r="X363" s="54" t="str">
        <f t="shared" si="73"/>
        <v>B.PERIODOMES BETWEEN TO_CHAR(ADD_MONTHS(A.REF_DATE,-6),'YYYYMM') AND TO_CHAR(ADD_MONTHS(A.REF_DATE,-1),'YYYYMM')</v>
      </c>
      <c r="Y363" s="54" t="str">
        <f>","&amp;I363&amp;"=B."&amp;I363</f>
        <v>,I_SDC_R_INT_CL_ST_L06M=B.I_SDC_R_INT_CL_ST_L06M</v>
      </c>
      <c r="Z363" s="40" t="str">
        <f>",B."&amp;I363</f>
        <v>,B.I_SDC_R_INT_CL_ST_L06M</v>
      </c>
    </row>
    <row r="364" spans="1:26" x14ac:dyDescent="0.25">
      <c r="A364" s="8" t="s">
        <v>413</v>
      </c>
      <c r="B364" s="21">
        <f t="shared" si="75"/>
        <v>363</v>
      </c>
      <c r="C364" s="15">
        <f t="shared" si="76"/>
        <v>25</v>
      </c>
      <c r="D364" s="15">
        <f t="shared" si="79"/>
        <v>14</v>
      </c>
      <c r="E364" s="48" t="s">
        <v>402</v>
      </c>
      <c r="F364" s="48" t="s">
        <v>196</v>
      </c>
      <c r="G364" s="15" t="s">
        <v>128</v>
      </c>
      <c r="H364" s="15" t="s">
        <v>86</v>
      </c>
      <c r="I364" s="61" t="str">
        <f t="shared" si="80"/>
        <v>I_SDC_R_INT_CL_ST_L12M</v>
      </c>
      <c r="J364" s="15" cm="1">
        <f t="array" ref="J364">SUMPRODUCT(--(I364=$I$2:$I$625))</f>
        <v>1</v>
      </c>
      <c r="K364" s="14">
        <v>24</v>
      </c>
      <c r="L364" s="15" t="s">
        <v>447</v>
      </c>
      <c r="M364" s="15" t="s">
        <v>10</v>
      </c>
      <c r="N364" s="14" t="s">
        <v>17</v>
      </c>
      <c r="O364" s="15" t="str">
        <f>"R_"&amp;P364&amp;"_"&amp;F364</f>
        <v>R_INT_CL_ST</v>
      </c>
      <c r="P364" s="14" t="s">
        <v>489</v>
      </c>
      <c r="Q364" s="14" t="str">
        <f>VLOOKUP(L364,Nomencalture!$G$20:$H$33,2,0)</f>
        <v>Credit Card Interests / Credit Limit</v>
      </c>
      <c r="R364" s="16" t="str">
        <f t="shared" si="82"/>
        <v>L12M</v>
      </c>
      <c r="S364" s="16" t="s">
        <v>54</v>
      </c>
      <c r="T364" s="20">
        <v>1</v>
      </c>
      <c r="U364" s="21">
        <v>12</v>
      </c>
      <c r="V364" s="53" t="str">
        <f t="shared" si="72"/>
        <v>ALTER TABLE MDL_ABT_B_PD_TDC_S01 ADD I_SDC_R_INT_CL_ST_L12M NUMBER;</v>
      </c>
      <c r="W364" s="9" t="str">
        <f>","&amp;H364&amp;"(CASE WHEN TIPO_CNSM_CD='"&amp;P364&amp;"' AND "&amp;X364&amp;" THEN "&amp;G364&amp;" END) AS "&amp;I364</f>
        <v>,SUM(CASE WHEN TIPO_CNSM_CD='INT_CL' AND B.PERIODOMES BETWEEN TO_CHAR(ADD_MONTHS(A.REF_DATE,-12),'YYYYMM') AND TO_CHAR(ADD_MONTHS(A.REF_DATE,-1),'YYYYMM') THEN DC_R_INT_LM END) AS I_SDC_R_INT_CL_ST_L12M</v>
      </c>
      <c r="X364" s="54" t="str">
        <f t="shared" si="73"/>
        <v>B.PERIODOMES BETWEEN TO_CHAR(ADD_MONTHS(A.REF_DATE,-12),'YYYYMM') AND TO_CHAR(ADD_MONTHS(A.REF_DATE,-1),'YYYYMM')</v>
      </c>
      <c r="Y364" s="54" t="str">
        <f>","&amp;I364&amp;"=B."&amp;I364</f>
        <v>,I_SDC_R_INT_CL_ST_L12M=B.I_SDC_R_INT_CL_ST_L12M</v>
      </c>
      <c r="Z364" s="40" t="str">
        <f>",B."&amp;I364</f>
        <v>,B.I_SDC_R_INT_CL_ST_L12M</v>
      </c>
    </row>
    <row r="365" spans="1:26" x14ac:dyDescent="0.25">
      <c r="A365" s="30" t="s">
        <v>413</v>
      </c>
      <c r="B365" s="24">
        <f t="shared" si="75"/>
        <v>364</v>
      </c>
      <c r="C365" s="18">
        <f t="shared" si="76"/>
        <v>26</v>
      </c>
      <c r="D365" s="18">
        <f t="shared" si="79"/>
        <v>14</v>
      </c>
      <c r="E365" s="49" t="s">
        <v>402</v>
      </c>
      <c r="F365" s="49" t="s">
        <v>196</v>
      </c>
      <c r="G365" s="18" t="s">
        <v>128</v>
      </c>
      <c r="H365" s="18" t="s">
        <v>86</v>
      </c>
      <c r="I365" s="62" t="str">
        <f t="shared" si="80"/>
        <v>I_SDC_R_INT_CL_ST_L13_24</v>
      </c>
      <c r="J365" s="18" cm="1">
        <f t="array" ref="J365">SUMPRODUCT(--(I365=$I$2:$I$625))</f>
        <v>1</v>
      </c>
      <c r="K365" s="17">
        <v>26</v>
      </c>
      <c r="L365" s="18" t="s">
        <v>447</v>
      </c>
      <c r="M365" s="18" t="s">
        <v>10</v>
      </c>
      <c r="N365" s="17" t="s">
        <v>17</v>
      </c>
      <c r="O365" s="18" t="str">
        <f>"R_"&amp;P365&amp;"_"&amp;F365</f>
        <v>R_INT_CL_ST</v>
      </c>
      <c r="P365" s="17" t="s">
        <v>489</v>
      </c>
      <c r="Q365" s="17" t="str">
        <f>VLOOKUP(L365,Nomencalture!$G$20:$H$33,2,0)</f>
        <v>Credit Card Interests / Credit Limit</v>
      </c>
      <c r="R365" s="19" t="str">
        <f t="shared" si="82"/>
        <v>L13_24</v>
      </c>
      <c r="S365" s="19" t="s">
        <v>54</v>
      </c>
      <c r="T365" s="23">
        <v>13</v>
      </c>
      <c r="U365" s="24">
        <v>24</v>
      </c>
      <c r="V365" s="53" t="str">
        <f t="shared" si="72"/>
        <v>ALTER TABLE MDL_ABT_B_PD_TDC_S01 ADD I_SDC_R_INT_CL_ST_L13_24 NUMBER;</v>
      </c>
      <c r="W365" s="9" t="str">
        <f>","&amp;H365&amp;"(CASE WHEN TIPO_CNSM_CD='"&amp;P365&amp;"' AND "&amp;X365&amp;" THEN "&amp;G365&amp;" END) AS "&amp;I365</f>
        <v>,SUM(CASE WHEN TIPO_CNSM_CD='INT_CL' AND B.PERIODOMES BETWEEN TO_CHAR(ADD_MONTHS(A.REF_DATE,-24),'YYYYMM') AND TO_CHAR(ADD_MONTHS(A.REF_DATE,-13),'YYYYMM') THEN DC_R_INT_LM END) AS I_SDC_R_INT_CL_ST_L13_24</v>
      </c>
      <c r="X365" s="57" t="str">
        <f t="shared" si="73"/>
        <v>B.PERIODOMES BETWEEN TO_CHAR(ADD_MONTHS(A.REF_DATE,-24),'YYYYMM') AND TO_CHAR(ADD_MONTHS(A.REF_DATE,-13),'YYYYMM')</v>
      </c>
      <c r="Y365" s="54" t="str">
        <f>","&amp;I365&amp;"=B."&amp;I365</f>
        <v>,I_SDC_R_INT_CL_ST_L13_24=B.I_SDC_R_INT_CL_ST_L13_24</v>
      </c>
      <c r="Z365" s="40" t="str">
        <f>",B."&amp;I365</f>
        <v>,B.I_SDC_R_INT_CL_ST_L13_24</v>
      </c>
    </row>
    <row r="366" spans="1:26" x14ac:dyDescent="0.25">
      <c r="A366" s="8" t="s">
        <v>413</v>
      </c>
      <c r="B366" s="21">
        <f t="shared" si="75"/>
        <v>365</v>
      </c>
      <c r="C366" s="15">
        <f t="shared" si="76"/>
        <v>1</v>
      </c>
      <c r="D366" s="15">
        <f t="shared" si="79"/>
        <v>15</v>
      </c>
      <c r="E366" s="48" t="s">
        <v>402</v>
      </c>
      <c r="F366" s="48" t="s">
        <v>196</v>
      </c>
      <c r="G366" s="15" t="s">
        <v>75</v>
      </c>
      <c r="H366" s="15" t="s">
        <v>85</v>
      </c>
      <c r="I366" s="61" t="str">
        <f>M366&amp;"_"&amp;IF(N366&lt;&gt;"R",N366&amp;"_","")&amp;O366&amp;IF(R366&lt;&gt;"", "_", "")&amp;R366</f>
        <v>I_R_PYM_BAL_ST_00MB</v>
      </c>
      <c r="J366" s="15" cm="1">
        <f t="array" ref="J366">SUMPRODUCT(--(I366=$I$2:$I$625))</f>
        <v>1</v>
      </c>
      <c r="K366" s="14">
        <v>20</v>
      </c>
      <c r="L366" s="15" t="s">
        <v>448</v>
      </c>
      <c r="M366" s="15" t="s">
        <v>10</v>
      </c>
      <c r="N366" s="14" t="s">
        <v>11</v>
      </c>
      <c r="O366" s="15" t="str">
        <f>"R_"&amp;P366&amp;"_"&amp;F366</f>
        <v>R_PYM_BAL_ST</v>
      </c>
      <c r="P366" s="14" t="s">
        <v>490</v>
      </c>
      <c r="Q366" s="14" t="str">
        <f>VLOOKUP(L366,Nomencalture!$G$20:$H$33,2,0)</f>
        <v>Credit Card Payments / Outstanding Balance</v>
      </c>
      <c r="R366" s="16" t="str">
        <f t="shared" ref="R366:R372" si="83">IF(AND(S366="P",N366="R"),TEXT(T366,"00")&amp;"MB",IF(T366&gt;1,"L"&amp;TEXT(T366,"00")&amp;"_"&amp;TEXT(U366,"00"),"L"&amp;TEXT(U366,"00")&amp;"M"))</f>
        <v>00MB</v>
      </c>
      <c r="S366" s="16" t="s">
        <v>90</v>
      </c>
      <c r="T366" s="21">
        <v>0</v>
      </c>
      <c r="U366" s="21">
        <v>0</v>
      </c>
      <c r="V366" s="53" t="str">
        <f t="shared" si="72"/>
        <v>ALTER TABLE MDL_ABT_B_PD_TDC_S01 ADD I_R_PYM_BAL_ST_00MB NUMBER;</v>
      </c>
      <c r="W366" s="9" t="str">
        <f>","&amp;H366&amp;"(CASE WHEN TIPO_CNSM_CD='"&amp;P366&amp;"' AND "&amp;X366&amp;" THEN "&amp;G366&amp;" END) AS "&amp;I366</f>
        <v>,AVG(CASE WHEN TIPO_CNSM_CD='PYM_BAL' AND B.PERIODOMES=TO_CHAR(ADD_MONTHS(A.REF_DATE,-0),'YYYYMM') THEN R_PGO_SDO END) AS I_R_PYM_BAL_ST_00MB</v>
      </c>
      <c r="X366" s="54" t="str">
        <f t="shared" si="73"/>
        <v>B.PERIODOMES=TO_CHAR(ADD_MONTHS(A.REF_DATE,-0),'YYYYMM')</v>
      </c>
      <c r="Y366" s="54" t="str">
        <f>","&amp;I366&amp;"=B."&amp;I366</f>
        <v>,I_R_PYM_BAL_ST_00MB=B.I_R_PYM_BAL_ST_00MB</v>
      </c>
      <c r="Z366" s="40" t="str">
        <f>",B."&amp;I366</f>
        <v>,B.I_R_PYM_BAL_ST_00MB</v>
      </c>
    </row>
    <row r="367" spans="1:26" x14ac:dyDescent="0.25">
      <c r="A367" s="8" t="s">
        <v>413</v>
      </c>
      <c r="B367" s="21">
        <f t="shared" si="75"/>
        <v>366</v>
      </c>
      <c r="C367" s="15">
        <f t="shared" si="76"/>
        <v>2</v>
      </c>
      <c r="D367" s="15">
        <f t="shared" ref="D367:D392" si="84">IF(MOD(B366,26)=0,D366+1,D366)</f>
        <v>15</v>
      </c>
      <c r="E367" s="48" t="s">
        <v>402</v>
      </c>
      <c r="F367" s="48" t="s">
        <v>196</v>
      </c>
      <c r="G367" s="15" t="s">
        <v>75</v>
      </c>
      <c r="H367" s="15" t="s">
        <v>85</v>
      </c>
      <c r="I367" s="61" t="str">
        <f t="shared" ref="I367:I391" si="85">M367&amp;"_"&amp;IF(N367&lt;&gt;"R",N367&amp;"_","")&amp;O367&amp;IF(R367&lt;&gt;"", "_", "")&amp;R367</f>
        <v>I_R_PYM_BAL_ST_01MB</v>
      </c>
      <c r="J367" s="15" cm="1">
        <f t="array" ref="J367">SUMPRODUCT(--(I367=$I$2:$I$625))</f>
        <v>1</v>
      </c>
      <c r="K367" s="14">
        <v>20</v>
      </c>
      <c r="L367" s="15" t="s">
        <v>448</v>
      </c>
      <c r="M367" s="15" t="s">
        <v>10</v>
      </c>
      <c r="N367" s="14" t="s">
        <v>11</v>
      </c>
      <c r="O367" s="15" t="str">
        <f>"R_"&amp;P367&amp;"_"&amp;F367</f>
        <v>R_PYM_BAL_ST</v>
      </c>
      <c r="P367" s="14" t="s">
        <v>490</v>
      </c>
      <c r="Q367" s="14" t="str">
        <f>VLOOKUP(L367,Nomencalture!$G$20:$H$33,2,0)</f>
        <v>Credit Card Payments / Outstanding Balance</v>
      </c>
      <c r="R367" s="16" t="str">
        <f t="shared" si="83"/>
        <v>01MB</v>
      </c>
      <c r="S367" s="16" t="s">
        <v>90</v>
      </c>
      <c r="T367" s="21">
        <v>1</v>
      </c>
      <c r="U367" s="21">
        <v>1</v>
      </c>
      <c r="V367" s="53" t="str">
        <f t="shared" si="72"/>
        <v>ALTER TABLE MDL_ABT_B_PD_TDC_S01 ADD I_R_PYM_BAL_ST_01MB NUMBER;</v>
      </c>
      <c r="W367" s="9" t="str">
        <f>","&amp;H367&amp;"(CASE WHEN TIPO_CNSM_CD='"&amp;P367&amp;"' AND "&amp;X367&amp;" THEN "&amp;G367&amp;" END) AS "&amp;I367</f>
        <v>,AVG(CASE WHEN TIPO_CNSM_CD='PYM_BAL' AND B.PERIODOMES=TO_CHAR(ADD_MONTHS(A.REF_DATE,-1),'YYYYMM') THEN R_PGO_SDO END) AS I_R_PYM_BAL_ST_01MB</v>
      </c>
      <c r="X367" s="54" t="str">
        <f t="shared" si="73"/>
        <v>B.PERIODOMES=TO_CHAR(ADD_MONTHS(A.REF_DATE,-1),'YYYYMM')</v>
      </c>
      <c r="Y367" s="54" t="str">
        <f>","&amp;I367&amp;"=B."&amp;I367</f>
        <v>,I_R_PYM_BAL_ST_01MB=B.I_R_PYM_BAL_ST_01MB</v>
      </c>
      <c r="Z367" s="40" t="str">
        <f>",B."&amp;I367</f>
        <v>,B.I_R_PYM_BAL_ST_01MB</v>
      </c>
    </row>
    <row r="368" spans="1:26" x14ac:dyDescent="0.25">
      <c r="A368" s="8" t="s">
        <v>413</v>
      </c>
      <c r="B368" s="21">
        <f t="shared" si="75"/>
        <v>367</v>
      </c>
      <c r="C368" s="15">
        <f t="shared" si="76"/>
        <v>3</v>
      </c>
      <c r="D368" s="15">
        <f t="shared" si="84"/>
        <v>15</v>
      </c>
      <c r="E368" s="48" t="s">
        <v>402</v>
      </c>
      <c r="F368" s="48" t="s">
        <v>196</v>
      </c>
      <c r="G368" s="15" t="s">
        <v>75</v>
      </c>
      <c r="H368" s="15" t="s">
        <v>85</v>
      </c>
      <c r="I368" s="61" t="str">
        <f t="shared" si="85"/>
        <v>I_R_PYM_BAL_ST_02MB</v>
      </c>
      <c r="J368" s="15" cm="1">
        <f t="array" ref="J368">SUMPRODUCT(--(I368=$I$2:$I$625))</f>
        <v>1</v>
      </c>
      <c r="K368" s="14">
        <v>20</v>
      </c>
      <c r="L368" s="15" t="s">
        <v>448</v>
      </c>
      <c r="M368" s="15" t="s">
        <v>10</v>
      </c>
      <c r="N368" s="14" t="s">
        <v>11</v>
      </c>
      <c r="O368" s="15" t="str">
        <f>"R_"&amp;P368&amp;"_"&amp;F368</f>
        <v>R_PYM_BAL_ST</v>
      </c>
      <c r="P368" s="14" t="s">
        <v>490</v>
      </c>
      <c r="Q368" s="14" t="str">
        <f>VLOOKUP(L368,Nomencalture!$G$20:$H$33,2,0)</f>
        <v>Credit Card Payments / Outstanding Balance</v>
      </c>
      <c r="R368" s="16" t="str">
        <f t="shared" si="83"/>
        <v>02MB</v>
      </c>
      <c r="S368" s="16" t="s">
        <v>90</v>
      </c>
      <c r="T368" s="21">
        <v>2</v>
      </c>
      <c r="U368" s="21">
        <v>2</v>
      </c>
      <c r="V368" s="53" t="str">
        <f t="shared" si="72"/>
        <v>ALTER TABLE MDL_ABT_B_PD_TDC_S01 ADD I_R_PYM_BAL_ST_02MB NUMBER;</v>
      </c>
      <c r="W368" s="9" t="str">
        <f>","&amp;H368&amp;"(CASE WHEN TIPO_CNSM_CD='"&amp;P368&amp;"' AND "&amp;X368&amp;" THEN "&amp;G368&amp;" END) AS "&amp;I368</f>
        <v>,AVG(CASE WHEN TIPO_CNSM_CD='PYM_BAL' AND B.PERIODOMES=TO_CHAR(ADD_MONTHS(A.REF_DATE,-2),'YYYYMM') THEN R_PGO_SDO END) AS I_R_PYM_BAL_ST_02MB</v>
      </c>
      <c r="X368" s="54" t="str">
        <f t="shared" si="73"/>
        <v>B.PERIODOMES=TO_CHAR(ADD_MONTHS(A.REF_DATE,-2),'YYYYMM')</v>
      </c>
      <c r="Y368" s="54" t="str">
        <f>","&amp;I368&amp;"=B."&amp;I368</f>
        <v>,I_R_PYM_BAL_ST_02MB=B.I_R_PYM_BAL_ST_02MB</v>
      </c>
      <c r="Z368" s="40" t="str">
        <f>",B."&amp;I368</f>
        <v>,B.I_R_PYM_BAL_ST_02MB</v>
      </c>
    </row>
    <row r="369" spans="1:26" x14ac:dyDescent="0.25">
      <c r="A369" s="8" t="s">
        <v>413</v>
      </c>
      <c r="B369" s="21">
        <f t="shared" si="75"/>
        <v>368</v>
      </c>
      <c r="C369" s="15">
        <f t="shared" si="76"/>
        <v>4</v>
      </c>
      <c r="D369" s="15">
        <f t="shared" si="84"/>
        <v>15</v>
      </c>
      <c r="E369" s="48" t="s">
        <v>402</v>
      </c>
      <c r="F369" s="48" t="s">
        <v>196</v>
      </c>
      <c r="G369" s="15" t="s">
        <v>75</v>
      </c>
      <c r="H369" s="15" t="s">
        <v>85</v>
      </c>
      <c r="I369" s="61" t="str">
        <f t="shared" si="85"/>
        <v>I_R_PYM_BAL_ST_03MB</v>
      </c>
      <c r="J369" s="15" cm="1">
        <f t="array" ref="J369">SUMPRODUCT(--(I369=$I$2:$I$625))</f>
        <v>1</v>
      </c>
      <c r="K369" s="14">
        <v>20</v>
      </c>
      <c r="L369" s="15" t="s">
        <v>448</v>
      </c>
      <c r="M369" s="15" t="s">
        <v>10</v>
      </c>
      <c r="N369" s="14" t="s">
        <v>11</v>
      </c>
      <c r="O369" s="15" t="str">
        <f>"R_"&amp;P369&amp;"_"&amp;F369</f>
        <v>R_PYM_BAL_ST</v>
      </c>
      <c r="P369" s="14" t="s">
        <v>490</v>
      </c>
      <c r="Q369" s="14" t="str">
        <f>VLOOKUP(L369,Nomencalture!$G$20:$H$33,2,0)</f>
        <v>Credit Card Payments / Outstanding Balance</v>
      </c>
      <c r="R369" s="16" t="str">
        <f t="shared" si="83"/>
        <v>03MB</v>
      </c>
      <c r="S369" s="16" t="s">
        <v>90</v>
      </c>
      <c r="T369" s="21">
        <v>3</v>
      </c>
      <c r="U369" s="21">
        <v>3</v>
      </c>
      <c r="V369" s="53" t="str">
        <f t="shared" si="72"/>
        <v>ALTER TABLE MDL_ABT_B_PD_TDC_S01 ADD I_R_PYM_BAL_ST_03MB NUMBER;</v>
      </c>
      <c r="W369" s="9" t="str">
        <f>","&amp;H369&amp;"(CASE WHEN TIPO_CNSM_CD='"&amp;P369&amp;"' AND "&amp;X369&amp;" THEN "&amp;G369&amp;" END) AS "&amp;I369</f>
        <v>,AVG(CASE WHEN TIPO_CNSM_CD='PYM_BAL' AND B.PERIODOMES=TO_CHAR(ADD_MONTHS(A.REF_DATE,-3),'YYYYMM') THEN R_PGO_SDO END) AS I_R_PYM_BAL_ST_03MB</v>
      </c>
      <c r="X369" s="54" t="str">
        <f t="shared" si="73"/>
        <v>B.PERIODOMES=TO_CHAR(ADD_MONTHS(A.REF_DATE,-3),'YYYYMM')</v>
      </c>
      <c r="Y369" s="54" t="str">
        <f>","&amp;I369&amp;"=B."&amp;I369</f>
        <v>,I_R_PYM_BAL_ST_03MB=B.I_R_PYM_BAL_ST_03MB</v>
      </c>
      <c r="Z369" s="40" t="str">
        <f>",B."&amp;I369</f>
        <v>,B.I_R_PYM_BAL_ST_03MB</v>
      </c>
    </row>
    <row r="370" spans="1:26" x14ac:dyDescent="0.25">
      <c r="A370" s="8" t="s">
        <v>413</v>
      </c>
      <c r="B370" s="21">
        <f t="shared" si="75"/>
        <v>369</v>
      </c>
      <c r="C370" s="15">
        <f t="shared" si="76"/>
        <v>5</v>
      </c>
      <c r="D370" s="15">
        <f t="shared" si="84"/>
        <v>15</v>
      </c>
      <c r="E370" s="48" t="s">
        <v>402</v>
      </c>
      <c r="F370" s="48" t="s">
        <v>196</v>
      </c>
      <c r="G370" s="15" t="s">
        <v>75</v>
      </c>
      <c r="H370" s="15" t="s">
        <v>85</v>
      </c>
      <c r="I370" s="61" t="str">
        <f t="shared" si="85"/>
        <v>I_R_PYM_BAL_ST_06MB</v>
      </c>
      <c r="J370" s="15" cm="1">
        <f t="array" ref="J370">SUMPRODUCT(--(I370=$I$2:$I$625))</f>
        <v>1</v>
      </c>
      <c r="K370" s="14">
        <v>20</v>
      </c>
      <c r="L370" s="15" t="s">
        <v>448</v>
      </c>
      <c r="M370" s="15" t="s">
        <v>10</v>
      </c>
      <c r="N370" s="14" t="s">
        <v>11</v>
      </c>
      <c r="O370" s="15" t="str">
        <f>"R_"&amp;P370&amp;"_"&amp;F370</f>
        <v>R_PYM_BAL_ST</v>
      </c>
      <c r="P370" s="14" t="s">
        <v>490</v>
      </c>
      <c r="Q370" s="14" t="str">
        <f>VLOOKUP(L370,Nomencalture!$G$20:$H$33,2,0)</f>
        <v>Credit Card Payments / Outstanding Balance</v>
      </c>
      <c r="R370" s="16" t="str">
        <f t="shared" si="83"/>
        <v>06MB</v>
      </c>
      <c r="S370" s="16" t="s">
        <v>90</v>
      </c>
      <c r="T370" s="21">
        <v>6</v>
      </c>
      <c r="U370" s="21">
        <v>6</v>
      </c>
      <c r="V370" s="53" t="str">
        <f t="shared" si="72"/>
        <v>ALTER TABLE MDL_ABT_B_PD_TDC_S01 ADD I_R_PYM_BAL_ST_06MB NUMBER;</v>
      </c>
      <c r="W370" s="9" t="str">
        <f>","&amp;H370&amp;"(CASE WHEN TIPO_CNSM_CD='"&amp;P370&amp;"' AND "&amp;X370&amp;" THEN "&amp;G370&amp;" END) AS "&amp;I370</f>
        <v>,AVG(CASE WHEN TIPO_CNSM_CD='PYM_BAL' AND B.PERIODOMES=TO_CHAR(ADD_MONTHS(A.REF_DATE,-6),'YYYYMM') THEN R_PGO_SDO END) AS I_R_PYM_BAL_ST_06MB</v>
      </c>
      <c r="X370" s="54" t="str">
        <f t="shared" si="73"/>
        <v>B.PERIODOMES=TO_CHAR(ADD_MONTHS(A.REF_DATE,-6),'YYYYMM')</v>
      </c>
      <c r="Y370" s="54" t="str">
        <f>","&amp;I370&amp;"=B."&amp;I370</f>
        <v>,I_R_PYM_BAL_ST_06MB=B.I_R_PYM_BAL_ST_06MB</v>
      </c>
      <c r="Z370" s="40" t="str">
        <f>",B."&amp;I370</f>
        <v>,B.I_R_PYM_BAL_ST_06MB</v>
      </c>
    </row>
    <row r="371" spans="1:26" x14ac:dyDescent="0.25">
      <c r="A371" s="8" t="s">
        <v>413</v>
      </c>
      <c r="B371" s="21">
        <f t="shared" si="75"/>
        <v>370</v>
      </c>
      <c r="C371" s="15">
        <f t="shared" si="76"/>
        <v>6</v>
      </c>
      <c r="D371" s="15">
        <f t="shared" si="84"/>
        <v>15</v>
      </c>
      <c r="E371" s="48" t="s">
        <v>402</v>
      </c>
      <c r="F371" s="48" t="s">
        <v>196</v>
      </c>
      <c r="G371" s="15" t="s">
        <v>75</v>
      </c>
      <c r="H371" s="15" t="s">
        <v>85</v>
      </c>
      <c r="I371" s="61" t="str">
        <f t="shared" si="85"/>
        <v>I_R_PYM_BAL_ST_09MB</v>
      </c>
      <c r="J371" s="15" cm="1">
        <f t="array" ref="J371">SUMPRODUCT(--(I371=$I$2:$I$625))</f>
        <v>1</v>
      </c>
      <c r="K371" s="14">
        <v>20</v>
      </c>
      <c r="L371" s="15" t="s">
        <v>448</v>
      </c>
      <c r="M371" s="15" t="s">
        <v>10</v>
      </c>
      <c r="N371" s="14" t="s">
        <v>11</v>
      </c>
      <c r="O371" s="15" t="str">
        <f>"R_"&amp;P371&amp;"_"&amp;F371</f>
        <v>R_PYM_BAL_ST</v>
      </c>
      <c r="P371" s="14" t="s">
        <v>490</v>
      </c>
      <c r="Q371" s="14" t="str">
        <f>VLOOKUP(L371,Nomencalture!$G$20:$H$33,2,0)</f>
        <v>Credit Card Payments / Outstanding Balance</v>
      </c>
      <c r="R371" s="16" t="str">
        <f t="shared" si="83"/>
        <v>09MB</v>
      </c>
      <c r="S371" s="16" t="s">
        <v>90</v>
      </c>
      <c r="T371" s="21">
        <v>9</v>
      </c>
      <c r="U371" s="21">
        <v>9</v>
      </c>
      <c r="V371" s="53" t="str">
        <f t="shared" si="72"/>
        <v>ALTER TABLE MDL_ABT_B_PD_TDC_S01 ADD I_R_PYM_BAL_ST_09MB NUMBER;</v>
      </c>
      <c r="W371" s="9" t="str">
        <f>","&amp;H371&amp;"(CASE WHEN TIPO_CNSM_CD='"&amp;P371&amp;"' AND "&amp;X371&amp;" THEN "&amp;G371&amp;" END) AS "&amp;I371</f>
        <v>,AVG(CASE WHEN TIPO_CNSM_CD='PYM_BAL' AND B.PERIODOMES=TO_CHAR(ADD_MONTHS(A.REF_DATE,-9),'YYYYMM') THEN R_PGO_SDO END) AS I_R_PYM_BAL_ST_09MB</v>
      </c>
      <c r="X371" s="54" t="str">
        <f t="shared" si="73"/>
        <v>B.PERIODOMES=TO_CHAR(ADD_MONTHS(A.REF_DATE,-9),'YYYYMM')</v>
      </c>
      <c r="Y371" s="54" t="str">
        <f>","&amp;I371&amp;"=B."&amp;I371</f>
        <v>,I_R_PYM_BAL_ST_09MB=B.I_R_PYM_BAL_ST_09MB</v>
      </c>
      <c r="Z371" s="40" t="str">
        <f>",B."&amp;I371</f>
        <v>,B.I_R_PYM_BAL_ST_09MB</v>
      </c>
    </row>
    <row r="372" spans="1:26" x14ac:dyDescent="0.25">
      <c r="A372" s="8" t="s">
        <v>413</v>
      </c>
      <c r="B372" s="21">
        <f t="shared" si="75"/>
        <v>371</v>
      </c>
      <c r="C372" s="15">
        <f t="shared" si="76"/>
        <v>7</v>
      </c>
      <c r="D372" s="15">
        <f t="shared" si="84"/>
        <v>15</v>
      </c>
      <c r="E372" s="48" t="s">
        <v>402</v>
      </c>
      <c r="F372" s="48" t="s">
        <v>196</v>
      </c>
      <c r="G372" s="15" t="s">
        <v>75</v>
      </c>
      <c r="H372" s="15" t="s">
        <v>85</v>
      </c>
      <c r="I372" s="61" t="str">
        <f t="shared" si="85"/>
        <v>I_R_PYM_BAL_ST_12MB</v>
      </c>
      <c r="J372" s="15" cm="1">
        <f t="array" ref="J372">SUMPRODUCT(--(I372=$I$2:$I$625))</f>
        <v>1</v>
      </c>
      <c r="K372" s="14">
        <v>20</v>
      </c>
      <c r="L372" s="15" t="s">
        <v>448</v>
      </c>
      <c r="M372" s="15" t="s">
        <v>10</v>
      </c>
      <c r="N372" s="14" t="s">
        <v>11</v>
      </c>
      <c r="O372" s="15" t="str">
        <f>"R_"&amp;P372&amp;"_"&amp;F372</f>
        <v>R_PYM_BAL_ST</v>
      </c>
      <c r="P372" s="14" t="s">
        <v>490</v>
      </c>
      <c r="Q372" s="14" t="str">
        <f>VLOOKUP(L372,Nomencalture!$G$20:$H$33,2,0)</f>
        <v>Credit Card Payments / Outstanding Balance</v>
      </c>
      <c r="R372" s="16" t="str">
        <f t="shared" si="83"/>
        <v>12MB</v>
      </c>
      <c r="S372" s="16" t="s">
        <v>90</v>
      </c>
      <c r="T372" s="21">
        <v>12</v>
      </c>
      <c r="U372" s="21">
        <v>12</v>
      </c>
      <c r="V372" s="53" t="str">
        <f t="shared" si="72"/>
        <v>ALTER TABLE MDL_ABT_B_PD_TDC_S01 ADD I_R_PYM_BAL_ST_12MB NUMBER;</v>
      </c>
      <c r="W372" s="9" t="str">
        <f>","&amp;H372&amp;"(CASE WHEN TIPO_CNSM_CD='"&amp;P372&amp;"' AND "&amp;X372&amp;" THEN "&amp;G372&amp;" END) AS "&amp;I372</f>
        <v>,AVG(CASE WHEN TIPO_CNSM_CD='PYM_BAL' AND B.PERIODOMES=TO_CHAR(ADD_MONTHS(A.REF_DATE,-12),'YYYYMM') THEN R_PGO_SDO END) AS I_R_PYM_BAL_ST_12MB</v>
      </c>
      <c r="X372" s="54" t="str">
        <f t="shared" si="73"/>
        <v>B.PERIODOMES=TO_CHAR(ADD_MONTHS(A.REF_DATE,-12),'YYYYMM')</v>
      </c>
      <c r="Y372" s="54" t="str">
        <f>","&amp;I372&amp;"=B."&amp;I372</f>
        <v>,I_R_PYM_BAL_ST_12MB=B.I_R_PYM_BAL_ST_12MB</v>
      </c>
      <c r="Z372" s="40" t="str">
        <f>",B."&amp;I372</f>
        <v>,B.I_R_PYM_BAL_ST_12MB</v>
      </c>
    </row>
    <row r="373" spans="1:26" x14ac:dyDescent="0.25">
      <c r="A373" s="8" t="s">
        <v>413</v>
      </c>
      <c r="B373" s="21">
        <f t="shared" si="75"/>
        <v>372</v>
      </c>
      <c r="C373" s="15">
        <f t="shared" si="76"/>
        <v>8</v>
      </c>
      <c r="D373" s="15">
        <f t="shared" si="84"/>
        <v>15</v>
      </c>
      <c r="E373" s="48" t="s">
        <v>402</v>
      </c>
      <c r="F373" s="48" t="s">
        <v>196</v>
      </c>
      <c r="G373" s="15" t="s">
        <v>129</v>
      </c>
      <c r="H373" s="15" t="s">
        <v>85</v>
      </c>
      <c r="I373" s="61" t="str">
        <f>M373&amp;"_"&amp;IF(N373&lt;&gt;"R",N373&amp;"_","")&amp;O373&amp;IF(R373&lt;&gt;"", "_", "")&amp;R373</f>
        <v>I_MV_R_PYM_BAL_ST_L00M</v>
      </c>
      <c r="J373" s="15" cm="1">
        <f t="array" ref="J373">SUMPRODUCT(--(I373=$I$2:$I$625))</f>
        <v>1</v>
      </c>
      <c r="K373" s="14">
        <v>20</v>
      </c>
      <c r="L373" s="15" t="s">
        <v>448</v>
      </c>
      <c r="M373" s="15" t="s">
        <v>10</v>
      </c>
      <c r="N373" s="14" t="s">
        <v>520</v>
      </c>
      <c r="O373" s="15" t="str">
        <f>"R_"&amp;P373&amp;"_"&amp;F373</f>
        <v>R_PYM_BAL_ST</v>
      </c>
      <c r="P373" s="14" t="s">
        <v>490</v>
      </c>
      <c r="Q373" s="14" t="str">
        <f>VLOOKUP(L373,Nomencalture!$G$20:$H$33,2,0)</f>
        <v>Credit Card Payments / Outstanding Balance</v>
      </c>
      <c r="R373" s="16" t="str">
        <f>IF(AND(S373="P",N373="R"),TEXT(T373,"00")&amp;"MB",IF(OR(T373&gt;1,N373="VM"),"L"&amp;TEXT(T373,"00")&amp;"_"&amp;TEXT(U373,"00"),"L"&amp;TEXT(U373,"00")&amp;"M"))</f>
        <v>L00M</v>
      </c>
      <c r="S373" s="16" t="s">
        <v>90</v>
      </c>
      <c r="T373" s="20">
        <v>1</v>
      </c>
      <c r="U373" s="21">
        <v>0</v>
      </c>
      <c r="V373" s="53" t="str">
        <f t="shared" si="72"/>
        <v>ALTER TABLE MDL_ABT_B_PD_TDC_S01 ADD I_MV_R_PYM_BAL_ST_L00M NUMBER;</v>
      </c>
      <c r="W373" s="9" t="str">
        <f>","&amp;H373&amp;"(CASE WHEN TIPO_CNSM_CD='"&amp;P373&amp;"' AND "&amp;X373&amp;" THEN "&amp;G373&amp;" END) AS "&amp;I373</f>
        <v>,AVG(CASE WHEN TIPO_CNSM_CD='PYM_BAL' AND B.PERIODOMES=TO_CHAR(ADD_MONTHS(A.REF_DATE,-0),'YYYYMM') THEN VM_R_PGO_SDO END) AS I_MV_R_PYM_BAL_ST_L00M</v>
      </c>
      <c r="X373" s="54" t="str">
        <f t="shared" si="73"/>
        <v>B.PERIODOMES=TO_CHAR(ADD_MONTHS(A.REF_DATE,-0),'YYYYMM')</v>
      </c>
      <c r="Y373" s="54" t="str">
        <f>","&amp;I373&amp;"=B."&amp;I373</f>
        <v>,I_MV_R_PYM_BAL_ST_L00M=B.I_MV_R_PYM_BAL_ST_L00M</v>
      </c>
      <c r="Z373" s="40" t="str">
        <f>",B."&amp;I373</f>
        <v>,B.I_MV_R_PYM_BAL_ST_L00M</v>
      </c>
    </row>
    <row r="374" spans="1:26" x14ac:dyDescent="0.25">
      <c r="A374" s="8" t="s">
        <v>413</v>
      </c>
      <c r="B374" s="21">
        <f t="shared" si="75"/>
        <v>373</v>
      </c>
      <c r="C374" s="15">
        <f t="shared" si="76"/>
        <v>9</v>
      </c>
      <c r="D374" s="15">
        <f t="shared" si="84"/>
        <v>15</v>
      </c>
      <c r="E374" s="48" t="s">
        <v>402</v>
      </c>
      <c r="F374" s="48" t="s">
        <v>196</v>
      </c>
      <c r="G374" s="15" t="s">
        <v>129</v>
      </c>
      <c r="H374" s="15" t="s">
        <v>85</v>
      </c>
      <c r="I374" s="61" t="str">
        <f t="shared" si="85"/>
        <v>I_MV_R_PYM_BAL_ST_L02_01</v>
      </c>
      <c r="J374" s="15" cm="1">
        <f t="array" ref="J374">SUMPRODUCT(--(I374=$I$2:$I$625))</f>
        <v>1</v>
      </c>
      <c r="K374" s="14">
        <v>24</v>
      </c>
      <c r="L374" s="15" t="s">
        <v>448</v>
      </c>
      <c r="M374" s="15" t="s">
        <v>10</v>
      </c>
      <c r="N374" s="14" t="s">
        <v>520</v>
      </c>
      <c r="O374" s="15" t="str">
        <f>"R_"&amp;P374&amp;"_"&amp;F374</f>
        <v>R_PYM_BAL_ST</v>
      </c>
      <c r="P374" s="14" t="s">
        <v>490</v>
      </c>
      <c r="Q374" s="14" t="str">
        <f>VLOOKUP(L374,Nomencalture!$G$20:$H$33,2,0)</f>
        <v>Credit Card Payments / Outstanding Balance</v>
      </c>
      <c r="R374" s="16" t="str">
        <f>IF(AND(S374="P",N374="R"),TEXT(T374,"00")&amp;"MB",IF(OR(T374&gt;1,N374="VM"),"L"&amp;TEXT(T374,"00")&amp;"_"&amp;TEXT(U374,"00"),"L"&amp;TEXT(U374,"00")&amp;"M"))</f>
        <v>L02_01</v>
      </c>
      <c r="S374" s="16" t="s">
        <v>90</v>
      </c>
      <c r="T374" s="16">
        <v>2</v>
      </c>
      <c r="U374" s="22">
        <v>1</v>
      </c>
      <c r="V374" s="53" t="str">
        <f t="shared" si="72"/>
        <v>ALTER TABLE MDL_ABT_B_PD_TDC_S01 ADD I_MV_R_PYM_BAL_ST_L02_01 NUMBER;</v>
      </c>
      <c r="W374" s="9" t="str">
        <f>","&amp;H374&amp;"(CASE WHEN TIPO_CNSM_CD='"&amp;P374&amp;"' AND "&amp;X374&amp;" THEN "&amp;G374&amp;" END) AS "&amp;I374</f>
        <v>,AVG(CASE WHEN TIPO_CNSM_CD='PYM_BAL' AND B.PERIODOMES=TO_CHAR(ADD_MONTHS(A.REF_DATE,-1),'YYYYMM') THEN VM_R_PGO_SDO END) AS I_MV_R_PYM_BAL_ST_L02_01</v>
      </c>
      <c r="X374" s="54" t="str">
        <f t="shared" si="73"/>
        <v>B.PERIODOMES=TO_CHAR(ADD_MONTHS(A.REF_DATE,-1),'YYYYMM')</v>
      </c>
      <c r="Y374" s="54" t="str">
        <f>","&amp;I374&amp;"=B."&amp;I374</f>
        <v>,I_MV_R_PYM_BAL_ST_L02_01=B.I_MV_R_PYM_BAL_ST_L02_01</v>
      </c>
      <c r="Z374" s="40" t="str">
        <f>",B."&amp;I374</f>
        <v>,B.I_MV_R_PYM_BAL_ST_L02_01</v>
      </c>
    </row>
    <row r="375" spans="1:26" x14ac:dyDescent="0.25">
      <c r="A375" s="8" t="s">
        <v>413</v>
      </c>
      <c r="B375" s="21">
        <f t="shared" si="75"/>
        <v>374</v>
      </c>
      <c r="C375" s="15">
        <f t="shared" si="76"/>
        <v>10</v>
      </c>
      <c r="D375" s="15">
        <f t="shared" si="84"/>
        <v>15</v>
      </c>
      <c r="E375" s="48" t="s">
        <v>402</v>
      </c>
      <c r="F375" s="48" t="s">
        <v>196</v>
      </c>
      <c r="G375" s="15" t="s">
        <v>129</v>
      </c>
      <c r="H375" s="15" t="s">
        <v>85</v>
      </c>
      <c r="I375" s="61" t="str">
        <f t="shared" si="85"/>
        <v>I_MV_R_PYM_BAL_ST_L03_02</v>
      </c>
      <c r="J375" s="15" cm="1">
        <f t="array" ref="J375">SUMPRODUCT(--(I375=$I$2:$I$625))</f>
        <v>1</v>
      </c>
      <c r="K375" s="14">
        <v>24</v>
      </c>
      <c r="L375" s="15" t="s">
        <v>448</v>
      </c>
      <c r="M375" s="15" t="s">
        <v>10</v>
      </c>
      <c r="N375" s="14" t="s">
        <v>520</v>
      </c>
      <c r="O375" s="15" t="str">
        <f>"R_"&amp;P375&amp;"_"&amp;F375</f>
        <v>R_PYM_BAL_ST</v>
      </c>
      <c r="P375" s="14" t="s">
        <v>490</v>
      </c>
      <c r="Q375" s="14" t="str">
        <f>VLOOKUP(L375,Nomencalture!$G$20:$H$33,2,0)</f>
        <v>Credit Card Payments / Outstanding Balance</v>
      </c>
      <c r="R375" s="16" t="str">
        <f t="shared" ref="R375:R379" si="86">IF(AND(S375="P",N375="R"),TEXT(T375,"00")&amp;"MB",IF(OR(T375&gt;1,N375="VM"),"L"&amp;TEXT(T375,"00")&amp;"_"&amp;TEXT(U375,"00"),"L"&amp;TEXT(U375,"00")&amp;"M"))</f>
        <v>L03_02</v>
      </c>
      <c r="S375" s="16" t="s">
        <v>90</v>
      </c>
      <c r="T375" s="16">
        <v>3</v>
      </c>
      <c r="U375" s="22">
        <v>2</v>
      </c>
      <c r="V375" s="53" t="str">
        <f t="shared" si="72"/>
        <v>ALTER TABLE MDL_ABT_B_PD_TDC_S01 ADD I_MV_R_PYM_BAL_ST_L03_02 NUMBER;</v>
      </c>
      <c r="W375" s="9" t="str">
        <f>","&amp;H375&amp;"(CASE WHEN TIPO_CNSM_CD='"&amp;P375&amp;"' AND "&amp;X375&amp;" THEN "&amp;G375&amp;" END) AS "&amp;I375</f>
        <v>,AVG(CASE WHEN TIPO_CNSM_CD='PYM_BAL' AND B.PERIODOMES=TO_CHAR(ADD_MONTHS(A.REF_DATE,-2),'YYYYMM') THEN VM_R_PGO_SDO END) AS I_MV_R_PYM_BAL_ST_L03_02</v>
      </c>
      <c r="X375" s="54" t="str">
        <f t="shared" si="73"/>
        <v>B.PERIODOMES=TO_CHAR(ADD_MONTHS(A.REF_DATE,-2),'YYYYMM')</v>
      </c>
      <c r="Y375" s="54" t="str">
        <f>","&amp;I375&amp;"=B."&amp;I375</f>
        <v>,I_MV_R_PYM_BAL_ST_L03_02=B.I_MV_R_PYM_BAL_ST_L03_02</v>
      </c>
      <c r="Z375" s="40" t="str">
        <f>",B."&amp;I375</f>
        <v>,B.I_MV_R_PYM_BAL_ST_L03_02</v>
      </c>
    </row>
    <row r="376" spans="1:26" x14ac:dyDescent="0.25">
      <c r="A376" s="8" t="s">
        <v>413</v>
      </c>
      <c r="B376" s="21">
        <f t="shared" si="75"/>
        <v>375</v>
      </c>
      <c r="C376" s="15">
        <f t="shared" si="76"/>
        <v>11</v>
      </c>
      <c r="D376" s="15">
        <f t="shared" si="84"/>
        <v>15</v>
      </c>
      <c r="E376" s="48" t="s">
        <v>402</v>
      </c>
      <c r="F376" s="48" t="s">
        <v>196</v>
      </c>
      <c r="G376" s="15" t="s">
        <v>130</v>
      </c>
      <c r="H376" s="15" t="s">
        <v>85</v>
      </c>
      <c r="I376" s="61" t="str">
        <f t="shared" si="85"/>
        <v>I_QV_R_PYM_BAL_ST_L06_03</v>
      </c>
      <c r="J376" s="15" cm="1">
        <f t="array" ref="J376">SUMPRODUCT(--(I376=$I$2:$I$625))</f>
        <v>1</v>
      </c>
      <c r="K376" s="14">
        <v>24</v>
      </c>
      <c r="L376" s="15" t="s">
        <v>448</v>
      </c>
      <c r="M376" s="15" t="s">
        <v>10</v>
      </c>
      <c r="N376" s="14" t="s">
        <v>521</v>
      </c>
      <c r="O376" s="15" t="str">
        <f>"R_"&amp;P376&amp;"_"&amp;F376</f>
        <v>R_PYM_BAL_ST</v>
      </c>
      <c r="P376" s="14" t="s">
        <v>490</v>
      </c>
      <c r="Q376" s="14" t="str">
        <f>VLOOKUP(L376,Nomencalture!$G$20:$H$33,2,0)</f>
        <v>Credit Card Payments / Outstanding Balance</v>
      </c>
      <c r="R376" s="16" t="str">
        <f t="shared" si="86"/>
        <v>L06_03</v>
      </c>
      <c r="S376" s="16" t="s">
        <v>90</v>
      </c>
      <c r="T376" s="16">
        <v>6</v>
      </c>
      <c r="U376" s="22">
        <v>3</v>
      </c>
      <c r="V376" s="53" t="str">
        <f t="shared" si="72"/>
        <v>ALTER TABLE MDL_ABT_B_PD_TDC_S01 ADD I_QV_R_PYM_BAL_ST_L06_03 NUMBER;</v>
      </c>
      <c r="W376" s="9" t="str">
        <f>","&amp;H376&amp;"(CASE WHEN TIPO_CNSM_CD='"&amp;P376&amp;"' AND "&amp;X376&amp;" THEN "&amp;G376&amp;" END) AS "&amp;I376</f>
        <v>,AVG(CASE WHEN TIPO_CNSM_CD='PYM_BAL' AND B.PERIODOMES=TO_CHAR(ADD_MONTHS(A.REF_DATE,-3),'YYYYMM') THEN VT_R_PGO_SDO END) AS I_QV_R_PYM_BAL_ST_L06_03</v>
      </c>
      <c r="X376" s="54" t="str">
        <f t="shared" si="73"/>
        <v>B.PERIODOMES=TO_CHAR(ADD_MONTHS(A.REF_DATE,-3),'YYYYMM')</v>
      </c>
      <c r="Y376" s="54" t="str">
        <f>","&amp;I376&amp;"=B."&amp;I376</f>
        <v>,I_QV_R_PYM_BAL_ST_L06_03=B.I_QV_R_PYM_BAL_ST_L06_03</v>
      </c>
      <c r="Z376" s="40" t="str">
        <f>",B."&amp;I376</f>
        <v>,B.I_QV_R_PYM_BAL_ST_L06_03</v>
      </c>
    </row>
    <row r="377" spans="1:26" x14ac:dyDescent="0.25">
      <c r="A377" s="8" t="s">
        <v>413</v>
      </c>
      <c r="B377" s="21">
        <f t="shared" si="75"/>
        <v>376</v>
      </c>
      <c r="C377" s="15">
        <f t="shared" si="76"/>
        <v>12</v>
      </c>
      <c r="D377" s="15">
        <f t="shared" si="84"/>
        <v>15</v>
      </c>
      <c r="E377" s="48" t="s">
        <v>402</v>
      </c>
      <c r="F377" s="48" t="s">
        <v>196</v>
      </c>
      <c r="G377" s="15" t="s">
        <v>130</v>
      </c>
      <c r="H377" s="15" t="s">
        <v>85</v>
      </c>
      <c r="I377" s="61" t="str">
        <f t="shared" si="85"/>
        <v>I_QV_R_PYM_BAL_ST_L09_06</v>
      </c>
      <c r="J377" s="15" cm="1">
        <f t="array" ref="J377">SUMPRODUCT(--(I377=$I$2:$I$625))</f>
        <v>1</v>
      </c>
      <c r="K377" s="14">
        <v>24</v>
      </c>
      <c r="L377" s="15" t="s">
        <v>448</v>
      </c>
      <c r="M377" s="15" t="s">
        <v>10</v>
      </c>
      <c r="N377" s="14" t="s">
        <v>521</v>
      </c>
      <c r="O377" s="15" t="str">
        <f>"R_"&amp;P377&amp;"_"&amp;F377</f>
        <v>R_PYM_BAL_ST</v>
      </c>
      <c r="P377" s="14" t="s">
        <v>490</v>
      </c>
      <c r="Q377" s="14" t="str">
        <f>VLOOKUP(L377,Nomencalture!$G$20:$H$33,2,0)</f>
        <v>Credit Card Payments / Outstanding Balance</v>
      </c>
      <c r="R377" s="16" t="str">
        <f t="shared" si="86"/>
        <v>L09_06</v>
      </c>
      <c r="S377" s="16" t="s">
        <v>90</v>
      </c>
      <c r="T377" s="16">
        <v>9</v>
      </c>
      <c r="U377" s="22">
        <v>6</v>
      </c>
      <c r="V377" s="53" t="str">
        <f t="shared" si="72"/>
        <v>ALTER TABLE MDL_ABT_B_PD_TDC_S01 ADD I_QV_R_PYM_BAL_ST_L09_06 NUMBER;</v>
      </c>
      <c r="W377" s="9" t="str">
        <f>","&amp;H377&amp;"(CASE WHEN TIPO_CNSM_CD='"&amp;P377&amp;"' AND "&amp;X377&amp;" THEN "&amp;G377&amp;" END) AS "&amp;I377</f>
        <v>,AVG(CASE WHEN TIPO_CNSM_CD='PYM_BAL' AND B.PERIODOMES=TO_CHAR(ADD_MONTHS(A.REF_DATE,-6),'YYYYMM') THEN VT_R_PGO_SDO END) AS I_QV_R_PYM_BAL_ST_L09_06</v>
      </c>
      <c r="X377" s="54" t="str">
        <f t="shared" si="73"/>
        <v>B.PERIODOMES=TO_CHAR(ADD_MONTHS(A.REF_DATE,-6),'YYYYMM')</v>
      </c>
      <c r="Y377" s="54" t="str">
        <f>","&amp;I377&amp;"=B."&amp;I377</f>
        <v>,I_QV_R_PYM_BAL_ST_L09_06=B.I_QV_R_PYM_BAL_ST_L09_06</v>
      </c>
      <c r="Z377" s="40" t="str">
        <f>",B."&amp;I377</f>
        <v>,B.I_QV_R_PYM_BAL_ST_L09_06</v>
      </c>
    </row>
    <row r="378" spans="1:26" x14ac:dyDescent="0.25">
      <c r="A378" s="8" t="s">
        <v>413</v>
      </c>
      <c r="B378" s="21">
        <f t="shared" si="75"/>
        <v>377</v>
      </c>
      <c r="C378" s="15">
        <f t="shared" si="76"/>
        <v>13</v>
      </c>
      <c r="D378" s="15">
        <f t="shared" si="84"/>
        <v>15</v>
      </c>
      <c r="E378" s="48" t="s">
        <v>402</v>
      </c>
      <c r="F378" s="48" t="s">
        <v>196</v>
      </c>
      <c r="G378" s="15" t="s">
        <v>130</v>
      </c>
      <c r="H378" s="15" t="s">
        <v>85</v>
      </c>
      <c r="I378" s="61" t="str">
        <f t="shared" si="85"/>
        <v>I_QV_R_PYM_BAL_ST_L12_09</v>
      </c>
      <c r="J378" s="15" cm="1">
        <f t="array" ref="J378">SUMPRODUCT(--(I378=$I$2:$I$625))</f>
        <v>1</v>
      </c>
      <c r="K378" s="14">
        <v>24</v>
      </c>
      <c r="L378" s="15" t="s">
        <v>448</v>
      </c>
      <c r="M378" s="15" t="s">
        <v>10</v>
      </c>
      <c r="N378" s="14" t="s">
        <v>521</v>
      </c>
      <c r="O378" s="15" t="str">
        <f>"R_"&amp;P378&amp;"_"&amp;F378</f>
        <v>R_PYM_BAL_ST</v>
      </c>
      <c r="P378" s="14" t="s">
        <v>490</v>
      </c>
      <c r="Q378" s="14" t="str">
        <f>VLOOKUP(L378,Nomencalture!$G$20:$H$33,2,0)</f>
        <v>Credit Card Payments / Outstanding Balance</v>
      </c>
      <c r="R378" s="16" t="str">
        <f t="shared" si="86"/>
        <v>L12_09</v>
      </c>
      <c r="S378" s="16" t="s">
        <v>90</v>
      </c>
      <c r="T378" s="16">
        <v>12</v>
      </c>
      <c r="U378" s="22">
        <v>9</v>
      </c>
      <c r="V378" s="53" t="str">
        <f t="shared" si="72"/>
        <v>ALTER TABLE MDL_ABT_B_PD_TDC_S01 ADD I_QV_R_PYM_BAL_ST_L12_09 NUMBER;</v>
      </c>
      <c r="W378" s="9" t="str">
        <f>","&amp;H378&amp;"(CASE WHEN TIPO_CNSM_CD='"&amp;P378&amp;"' AND "&amp;X378&amp;" THEN "&amp;G378&amp;" END) AS "&amp;I378</f>
        <v>,AVG(CASE WHEN TIPO_CNSM_CD='PYM_BAL' AND B.PERIODOMES=TO_CHAR(ADD_MONTHS(A.REF_DATE,-9),'YYYYMM') THEN VT_R_PGO_SDO END) AS I_QV_R_PYM_BAL_ST_L12_09</v>
      </c>
      <c r="X378" s="54" t="str">
        <f t="shared" si="73"/>
        <v>B.PERIODOMES=TO_CHAR(ADD_MONTHS(A.REF_DATE,-9),'YYYYMM')</v>
      </c>
      <c r="Y378" s="54" t="str">
        <f>","&amp;I378&amp;"=B."&amp;I378</f>
        <v>,I_QV_R_PYM_BAL_ST_L12_09=B.I_QV_R_PYM_BAL_ST_L12_09</v>
      </c>
      <c r="Z378" s="40" t="str">
        <f>",B."&amp;I378</f>
        <v>,B.I_QV_R_PYM_BAL_ST_L12_09</v>
      </c>
    </row>
    <row r="379" spans="1:26" x14ac:dyDescent="0.25">
      <c r="A379" s="8" t="s">
        <v>413</v>
      </c>
      <c r="B379" s="21">
        <f t="shared" si="75"/>
        <v>378</v>
      </c>
      <c r="C379" s="15">
        <f t="shared" si="76"/>
        <v>14</v>
      </c>
      <c r="D379" s="15">
        <f t="shared" si="84"/>
        <v>15</v>
      </c>
      <c r="E379" s="48" t="s">
        <v>402</v>
      </c>
      <c r="F379" s="48" t="s">
        <v>196</v>
      </c>
      <c r="G379" s="15" t="s">
        <v>131</v>
      </c>
      <c r="H379" s="15" t="s">
        <v>85</v>
      </c>
      <c r="I379" s="61" t="str">
        <f t="shared" si="85"/>
        <v>I_SV_R_PYM_BAL_ST_L12_06</v>
      </c>
      <c r="J379" s="15" cm="1">
        <f t="array" ref="J379">SUMPRODUCT(--(I379=$I$2:$I$625))</f>
        <v>1</v>
      </c>
      <c r="K379" s="14">
        <v>24</v>
      </c>
      <c r="L379" s="15" t="s">
        <v>448</v>
      </c>
      <c r="M379" s="15" t="s">
        <v>10</v>
      </c>
      <c r="N379" s="14" t="s">
        <v>523</v>
      </c>
      <c r="O379" s="15" t="str">
        <f>"R_"&amp;P379&amp;"_"&amp;F379</f>
        <v>R_PYM_BAL_ST</v>
      </c>
      <c r="P379" s="14" t="s">
        <v>490</v>
      </c>
      <c r="Q379" s="14" t="str">
        <f>VLOOKUP(L379,Nomencalture!$G$20:$H$33,2,0)</f>
        <v>Credit Card Payments / Outstanding Balance</v>
      </c>
      <c r="R379" s="16" t="str">
        <f t="shared" si="86"/>
        <v>L12_06</v>
      </c>
      <c r="S379" s="16" t="s">
        <v>90</v>
      </c>
      <c r="T379" s="16">
        <v>12</v>
      </c>
      <c r="U379" s="22">
        <v>6</v>
      </c>
      <c r="V379" s="53" t="str">
        <f t="shared" si="72"/>
        <v>ALTER TABLE MDL_ABT_B_PD_TDC_S01 ADD I_SV_R_PYM_BAL_ST_L12_06 NUMBER;</v>
      </c>
      <c r="W379" s="9" t="str">
        <f>","&amp;H379&amp;"(CASE WHEN TIPO_CNSM_CD='"&amp;P379&amp;"' AND "&amp;X379&amp;" THEN "&amp;G379&amp;" END) AS "&amp;I379</f>
        <v>,AVG(CASE WHEN TIPO_CNSM_CD='PYM_BAL' AND B.PERIODOMES=TO_CHAR(ADD_MONTHS(A.REF_DATE,-6),'YYYYMM') THEN VS_R_PGO_SDO END) AS I_SV_R_PYM_BAL_ST_L12_06</v>
      </c>
      <c r="X379" s="54" t="str">
        <f t="shared" si="73"/>
        <v>B.PERIODOMES=TO_CHAR(ADD_MONTHS(A.REF_DATE,-6),'YYYYMM')</v>
      </c>
      <c r="Y379" s="54" t="str">
        <f>","&amp;I379&amp;"=B."&amp;I379</f>
        <v>,I_SV_R_PYM_BAL_ST_L12_06=B.I_SV_R_PYM_BAL_ST_L12_06</v>
      </c>
      <c r="Z379" s="40" t="str">
        <f>",B."&amp;I379</f>
        <v>,B.I_SV_R_PYM_BAL_ST_L12_06</v>
      </c>
    </row>
    <row r="380" spans="1:26" x14ac:dyDescent="0.25">
      <c r="A380" s="8" t="s">
        <v>413</v>
      </c>
      <c r="B380" s="21">
        <f t="shared" si="75"/>
        <v>379</v>
      </c>
      <c r="C380" s="15">
        <f t="shared" si="76"/>
        <v>15</v>
      </c>
      <c r="D380" s="15">
        <f t="shared" si="84"/>
        <v>15</v>
      </c>
      <c r="E380" s="48" t="s">
        <v>402</v>
      </c>
      <c r="F380" s="48" t="s">
        <v>196</v>
      </c>
      <c r="G380" s="15" t="s">
        <v>75</v>
      </c>
      <c r="H380" s="15" t="s">
        <v>85</v>
      </c>
      <c r="I380" s="61" t="str">
        <f t="shared" si="85"/>
        <v>I_AV_R_PYM_BAL_ST_L03M</v>
      </c>
      <c r="J380" s="15" cm="1">
        <f t="array" ref="J380">SUMPRODUCT(--(I380=$I$2:$I$625))</f>
        <v>1</v>
      </c>
      <c r="K380" s="14">
        <v>23</v>
      </c>
      <c r="L380" s="15" t="s">
        <v>448</v>
      </c>
      <c r="M380" s="15" t="s">
        <v>10</v>
      </c>
      <c r="N380" s="14" t="s">
        <v>15</v>
      </c>
      <c r="O380" s="15" t="str">
        <f>"R_"&amp;P380&amp;"_"&amp;F380</f>
        <v>R_PYM_BAL_ST</v>
      </c>
      <c r="P380" s="14" t="s">
        <v>490</v>
      </c>
      <c r="Q380" s="14" t="str">
        <f>VLOOKUP(L380,Nomencalture!$G$20:$H$33,2,0)</f>
        <v>Credit Card Payments / Outstanding Balance</v>
      </c>
      <c r="R380" s="16" t="str">
        <f>IF(AND(S380="P",N380="R"),TEXT(T380,"00")&amp;"MB",IF(OR(T380&gt;1,N380="VM"),"L"&amp;TEXT(T380,"00")&amp;"_"&amp;TEXT(U380,"00"),"L"&amp;TEXT(U380,"00")&amp;"M"))</f>
        <v>L03M</v>
      </c>
      <c r="S380" s="16" t="s">
        <v>54</v>
      </c>
      <c r="T380" s="20">
        <v>1</v>
      </c>
      <c r="U380" s="21">
        <v>3</v>
      </c>
      <c r="V380" s="53" t="str">
        <f t="shared" si="72"/>
        <v>ALTER TABLE MDL_ABT_B_PD_TDC_S01 ADD I_AV_R_PYM_BAL_ST_L03M NUMBER;</v>
      </c>
      <c r="W380" s="9" t="str">
        <f>","&amp;H380&amp;"(CASE WHEN TIPO_CNSM_CD='"&amp;P380&amp;"' AND "&amp;X380&amp;" THEN "&amp;G380&amp;" END) AS "&amp;I380</f>
        <v>,AVG(CASE WHEN TIPO_CNSM_CD='PYM_BAL' AND B.PERIODOMES BETWEEN TO_CHAR(ADD_MONTHS(A.REF_DATE,-3),'YYYYMM') AND TO_CHAR(ADD_MONTHS(A.REF_DATE,-1),'YYYYMM') THEN R_PGO_SDO END) AS I_AV_R_PYM_BAL_ST_L03M</v>
      </c>
      <c r="X380" s="54" t="str">
        <f t="shared" si="73"/>
        <v>B.PERIODOMES BETWEEN TO_CHAR(ADD_MONTHS(A.REF_DATE,-3),'YYYYMM') AND TO_CHAR(ADD_MONTHS(A.REF_DATE,-1),'YYYYMM')</v>
      </c>
      <c r="Y380" s="54" t="str">
        <f>","&amp;I380&amp;"=B."&amp;I380</f>
        <v>,I_AV_R_PYM_BAL_ST_L03M=B.I_AV_R_PYM_BAL_ST_L03M</v>
      </c>
      <c r="Z380" s="40" t="str">
        <f>",B."&amp;I380</f>
        <v>,B.I_AV_R_PYM_BAL_ST_L03M</v>
      </c>
    </row>
    <row r="381" spans="1:26" x14ac:dyDescent="0.25">
      <c r="A381" s="8" t="s">
        <v>413</v>
      </c>
      <c r="B381" s="21">
        <f t="shared" si="75"/>
        <v>380</v>
      </c>
      <c r="C381" s="15">
        <f t="shared" si="76"/>
        <v>16</v>
      </c>
      <c r="D381" s="15">
        <f t="shared" si="84"/>
        <v>15</v>
      </c>
      <c r="E381" s="48" t="s">
        <v>402</v>
      </c>
      <c r="F381" s="48" t="s">
        <v>196</v>
      </c>
      <c r="G381" s="15" t="s">
        <v>75</v>
      </c>
      <c r="H381" s="15" t="s">
        <v>85</v>
      </c>
      <c r="I381" s="61" t="str">
        <f t="shared" si="85"/>
        <v>I_AV_R_PYM_BAL_ST_L06M</v>
      </c>
      <c r="J381" s="15" cm="1">
        <f t="array" ref="J381">SUMPRODUCT(--(I381=$I$2:$I$625))</f>
        <v>1</v>
      </c>
      <c r="K381" s="14">
        <v>23</v>
      </c>
      <c r="L381" s="15" t="s">
        <v>448</v>
      </c>
      <c r="M381" s="15" t="s">
        <v>10</v>
      </c>
      <c r="N381" s="14" t="s">
        <v>15</v>
      </c>
      <c r="O381" s="15" t="str">
        <f>"R_"&amp;P381&amp;"_"&amp;F381</f>
        <v>R_PYM_BAL_ST</v>
      </c>
      <c r="P381" s="14" t="s">
        <v>490</v>
      </c>
      <c r="Q381" s="14" t="str">
        <f>VLOOKUP(L381,Nomencalture!$G$20:$H$33,2,0)</f>
        <v>Credit Card Payments / Outstanding Balance</v>
      </c>
      <c r="R381" s="16" t="str">
        <f>IF(AND(S381="P",N381="R"),TEXT(T381,"00")&amp;"MB",IF(OR(T381&gt;1,N381="VM"),"L"&amp;TEXT(T381,"00")&amp;"_"&amp;TEXT(U381,"00"),"L"&amp;TEXT(U381,"00")&amp;"M"))</f>
        <v>L06M</v>
      </c>
      <c r="S381" s="16" t="s">
        <v>54</v>
      </c>
      <c r="T381" s="20">
        <v>1</v>
      </c>
      <c r="U381" s="21">
        <v>6</v>
      </c>
      <c r="V381" s="53" t="str">
        <f t="shared" si="72"/>
        <v>ALTER TABLE MDL_ABT_B_PD_TDC_S01 ADD I_AV_R_PYM_BAL_ST_L06M NUMBER;</v>
      </c>
      <c r="W381" s="9" t="str">
        <f>","&amp;H381&amp;"(CASE WHEN TIPO_CNSM_CD='"&amp;P381&amp;"' AND "&amp;X381&amp;" THEN "&amp;G381&amp;" END) AS "&amp;I381</f>
        <v>,AVG(CASE WHEN TIPO_CNSM_CD='PYM_BAL' AND B.PERIODOMES BETWEEN TO_CHAR(ADD_MONTHS(A.REF_DATE,-6),'YYYYMM') AND TO_CHAR(ADD_MONTHS(A.REF_DATE,-1),'YYYYMM') THEN R_PGO_SDO END) AS I_AV_R_PYM_BAL_ST_L06M</v>
      </c>
      <c r="X381" s="54" t="str">
        <f t="shared" si="73"/>
        <v>B.PERIODOMES BETWEEN TO_CHAR(ADD_MONTHS(A.REF_DATE,-6),'YYYYMM') AND TO_CHAR(ADD_MONTHS(A.REF_DATE,-1),'YYYYMM')</v>
      </c>
      <c r="Y381" s="54" t="str">
        <f>","&amp;I381&amp;"=B."&amp;I381</f>
        <v>,I_AV_R_PYM_BAL_ST_L06M=B.I_AV_R_PYM_BAL_ST_L06M</v>
      </c>
      <c r="Z381" s="40" t="str">
        <f>",B."&amp;I381</f>
        <v>,B.I_AV_R_PYM_BAL_ST_L06M</v>
      </c>
    </row>
    <row r="382" spans="1:26" x14ac:dyDescent="0.25">
      <c r="A382" s="8" t="s">
        <v>413</v>
      </c>
      <c r="B382" s="21">
        <f t="shared" si="75"/>
        <v>381</v>
      </c>
      <c r="C382" s="15">
        <f t="shared" si="76"/>
        <v>17</v>
      </c>
      <c r="D382" s="15">
        <f t="shared" si="84"/>
        <v>15</v>
      </c>
      <c r="E382" s="48" t="s">
        <v>402</v>
      </c>
      <c r="F382" s="48" t="s">
        <v>196</v>
      </c>
      <c r="G382" s="15" t="s">
        <v>75</v>
      </c>
      <c r="H382" s="15" t="s">
        <v>85</v>
      </c>
      <c r="I382" s="61" t="str">
        <f t="shared" si="85"/>
        <v>I_AV_R_PYM_BAL_ST_L12M</v>
      </c>
      <c r="J382" s="15" cm="1">
        <f t="array" ref="J382">SUMPRODUCT(--(I382=$I$2:$I$625))</f>
        <v>1</v>
      </c>
      <c r="K382" s="14">
        <v>23</v>
      </c>
      <c r="L382" s="15" t="s">
        <v>448</v>
      </c>
      <c r="M382" s="15" t="s">
        <v>10</v>
      </c>
      <c r="N382" s="14" t="s">
        <v>15</v>
      </c>
      <c r="O382" s="15" t="str">
        <f>"R_"&amp;P382&amp;"_"&amp;F382</f>
        <v>R_PYM_BAL_ST</v>
      </c>
      <c r="P382" s="14" t="s">
        <v>490</v>
      </c>
      <c r="Q382" s="14" t="str">
        <f>VLOOKUP(L382,Nomencalture!$G$20:$H$33,2,0)</f>
        <v>Credit Card Payments / Outstanding Balance</v>
      </c>
      <c r="R382" s="16" t="str">
        <f t="shared" ref="R382:R391" si="87">IF(AND(S382="P",N382="R"),TEXT(T382,"00")&amp;"MB",IF(OR(T382&gt;1,N382="VM"),"L"&amp;TEXT(T382,"00")&amp;"_"&amp;TEXT(U382,"00"),"L"&amp;TEXT(U382,"00")&amp;"M"))</f>
        <v>L12M</v>
      </c>
      <c r="S382" s="16" t="s">
        <v>54</v>
      </c>
      <c r="T382" s="20">
        <v>1</v>
      </c>
      <c r="U382" s="21">
        <v>12</v>
      </c>
      <c r="V382" s="53" t="str">
        <f t="shared" si="72"/>
        <v>ALTER TABLE MDL_ABT_B_PD_TDC_S01 ADD I_AV_R_PYM_BAL_ST_L12M NUMBER;</v>
      </c>
      <c r="W382" s="9" t="str">
        <f>","&amp;H382&amp;"(CASE WHEN TIPO_CNSM_CD='"&amp;P382&amp;"' AND "&amp;X382&amp;" THEN "&amp;G382&amp;" END) AS "&amp;I382</f>
        <v>,AVG(CASE WHEN TIPO_CNSM_CD='PYM_BAL' AND B.PERIODOMES BETWEEN TO_CHAR(ADD_MONTHS(A.REF_DATE,-12),'YYYYMM') AND TO_CHAR(ADD_MONTHS(A.REF_DATE,-1),'YYYYMM') THEN R_PGO_SDO END) AS I_AV_R_PYM_BAL_ST_L12M</v>
      </c>
      <c r="X382" s="54" t="str">
        <f t="shared" si="73"/>
        <v>B.PERIODOMES BETWEEN TO_CHAR(ADD_MONTHS(A.REF_DATE,-12),'YYYYMM') AND TO_CHAR(ADD_MONTHS(A.REF_DATE,-1),'YYYYMM')</v>
      </c>
      <c r="Y382" s="54" t="str">
        <f>","&amp;I382&amp;"=B."&amp;I382</f>
        <v>,I_AV_R_PYM_BAL_ST_L12M=B.I_AV_R_PYM_BAL_ST_L12M</v>
      </c>
      <c r="Z382" s="40" t="str">
        <f>",B."&amp;I382</f>
        <v>,B.I_AV_R_PYM_BAL_ST_L12M</v>
      </c>
    </row>
    <row r="383" spans="1:26" x14ac:dyDescent="0.25">
      <c r="A383" s="8" t="s">
        <v>413</v>
      </c>
      <c r="B383" s="21">
        <f t="shared" si="75"/>
        <v>382</v>
      </c>
      <c r="C383" s="15">
        <f t="shared" si="76"/>
        <v>18</v>
      </c>
      <c r="D383" s="15">
        <f t="shared" si="84"/>
        <v>15</v>
      </c>
      <c r="E383" s="48" t="s">
        <v>402</v>
      </c>
      <c r="F383" s="48" t="s">
        <v>196</v>
      </c>
      <c r="G383" s="15" t="s">
        <v>75</v>
      </c>
      <c r="H383" s="15" t="s">
        <v>85</v>
      </c>
      <c r="I383" s="61" t="str">
        <f t="shared" si="85"/>
        <v>I_AV_R_PYM_BAL_ST_L13_24</v>
      </c>
      <c r="J383" s="15" cm="1">
        <f t="array" ref="J383">SUMPRODUCT(--(I383=$I$2:$I$625))</f>
        <v>1</v>
      </c>
      <c r="K383" s="14">
        <v>25</v>
      </c>
      <c r="L383" s="15" t="s">
        <v>448</v>
      </c>
      <c r="M383" s="15" t="s">
        <v>10</v>
      </c>
      <c r="N383" s="14" t="s">
        <v>15</v>
      </c>
      <c r="O383" s="15" t="str">
        <f>"R_"&amp;P383&amp;"_"&amp;F383</f>
        <v>R_PYM_BAL_ST</v>
      </c>
      <c r="P383" s="14" t="s">
        <v>490</v>
      </c>
      <c r="Q383" s="14" t="str">
        <f>VLOOKUP(L383,Nomencalture!$G$20:$H$33,2,0)</f>
        <v>Credit Card Payments / Outstanding Balance</v>
      </c>
      <c r="R383" s="16" t="str">
        <f t="shared" si="87"/>
        <v>L13_24</v>
      </c>
      <c r="S383" s="16" t="s">
        <v>54</v>
      </c>
      <c r="T383" s="20">
        <v>13</v>
      </c>
      <c r="U383" s="21">
        <v>24</v>
      </c>
      <c r="V383" s="53" t="str">
        <f t="shared" si="72"/>
        <v>ALTER TABLE MDL_ABT_B_PD_TDC_S01 ADD I_AV_R_PYM_BAL_ST_L13_24 NUMBER;</v>
      </c>
      <c r="W383" s="9" t="str">
        <f>","&amp;H383&amp;"(CASE WHEN TIPO_CNSM_CD='"&amp;P383&amp;"' AND "&amp;X383&amp;" THEN "&amp;G383&amp;" END) AS "&amp;I383</f>
        <v>,AVG(CASE WHEN TIPO_CNSM_CD='PYM_BAL' AND B.PERIODOMES BETWEEN TO_CHAR(ADD_MONTHS(A.REF_DATE,-24),'YYYYMM') AND TO_CHAR(ADD_MONTHS(A.REF_DATE,-13),'YYYYMM') THEN R_PGO_SDO END) AS I_AV_R_PYM_BAL_ST_L13_24</v>
      </c>
      <c r="X383" s="54" t="str">
        <f t="shared" si="73"/>
        <v>B.PERIODOMES BETWEEN TO_CHAR(ADD_MONTHS(A.REF_DATE,-24),'YYYYMM') AND TO_CHAR(ADD_MONTHS(A.REF_DATE,-13),'YYYYMM')</v>
      </c>
      <c r="Y383" s="54" t="str">
        <f>","&amp;I383&amp;"=B."&amp;I383</f>
        <v>,I_AV_R_PYM_BAL_ST_L13_24=B.I_AV_R_PYM_BAL_ST_L13_24</v>
      </c>
      <c r="Z383" s="40" t="str">
        <f>",B."&amp;I383</f>
        <v>,B.I_AV_R_PYM_BAL_ST_L13_24</v>
      </c>
    </row>
    <row r="384" spans="1:26" x14ac:dyDescent="0.25">
      <c r="A384" s="8" t="s">
        <v>413</v>
      </c>
      <c r="B384" s="21">
        <f t="shared" si="75"/>
        <v>383</v>
      </c>
      <c r="C384" s="15">
        <f t="shared" si="76"/>
        <v>19</v>
      </c>
      <c r="D384" s="15">
        <f t="shared" si="84"/>
        <v>15</v>
      </c>
      <c r="E384" s="48" t="s">
        <v>402</v>
      </c>
      <c r="F384" s="48" t="s">
        <v>196</v>
      </c>
      <c r="G384" s="15" t="s">
        <v>132</v>
      </c>
      <c r="H384" s="15" t="s">
        <v>86</v>
      </c>
      <c r="I384" s="61" t="str">
        <f t="shared" si="85"/>
        <v>I_SIN_R_PYM_BAL_ST_L03M</v>
      </c>
      <c r="J384" s="15" cm="1">
        <f t="array" ref="J384">SUMPRODUCT(--(I384=$I$2:$I$625))</f>
        <v>1</v>
      </c>
      <c r="K384" s="14">
        <v>24</v>
      </c>
      <c r="L384" s="15" t="s">
        <v>448</v>
      </c>
      <c r="M384" s="15" t="s">
        <v>10</v>
      </c>
      <c r="N384" s="14" t="s">
        <v>16</v>
      </c>
      <c r="O384" s="15" t="str">
        <f>"R_"&amp;P384&amp;"_"&amp;F384</f>
        <v>R_PYM_BAL_ST</v>
      </c>
      <c r="P384" s="14" t="s">
        <v>490</v>
      </c>
      <c r="Q384" s="14" t="str">
        <f>VLOOKUP(L384,Nomencalture!$G$20:$H$33,2,0)</f>
        <v>Credit Card Payments / Outstanding Balance</v>
      </c>
      <c r="R384" s="16" t="str">
        <f t="shared" si="87"/>
        <v>L03M</v>
      </c>
      <c r="S384" s="16" t="s">
        <v>54</v>
      </c>
      <c r="T384" s="20">
        <v>1</v>
      </c>
      <c r="U384" s="21">
        <v>3</v>
      </c>
      <c r="V384" s="53" t="str">
        <f t="shared" si="72"/>
        <v>ALTER TABLE MDL_ABT_B_PD_TDC_S01 ADD I_SIN_R_PYM_BAL_ST_L03M NUMBER;</v>
      </c>
      <c r="W384" s="9" t="str">
        <f>","&amp;H384&amp;"(CASE WHEN TIPO_CNSM_CD='"&amp;P384&amp;"' AND "&amp;X384&amp;" THEN "&amp;G384&amp;" END) AS "&amp;I384</f>
        <v>,SUM(CASE WHEN TIPO_CNSM_CD='PYM_BAL' AND B.PERIODOMES BETWEEN TO_CHAR(ADD_MONTHS(A.REF_DATE,-3),'YYYYMM') AND TO_CHAR(ADD_MONTHS(A.REF_DATE,-1),'YYYYMM') THEN IN_R_PGO_SDO END) AS I_SIN_R_PYM_BAL_ST_L03M</v>
      </c>
      <c r="X384" s="54" t="str">
        <f t="shared" si="73"/>
        <v>B.PERIODOMES BETWEEN TO_CHAR(ADD_MONTHS(A.REF_DATE,-3),'YYYYMM') AND TO_CHAR(ADD_MONTHS(A.REF_DATE,-1),'YYYYMM')</v>
      </c>
      <c r="Y384" s="54" t="str">
        <f>","&amp;I384&amp;"=B."&amp;I384</f>
        <v>,I_SIN_R_PYM_BAL_ST_L03M=B.I_SIN_R_PYM_BAL_ST_L03M</v>
      </c>
      <c r="Z384" s="40" t="str">
        <f>",B."&amp;I384</f>
        <v>,B.I_SIN_R_PYM_BAL_ST_L03M</v>
      </c>
    </row>
    <row r="385" spans="1:26" x14ac:dyDescent="0.25">
      <c r="A385" s="8" t="s">
        <v>413</v>
      </c>
      <c r="B385" s="21">
        <f t="shared" si="75"/>
        <v>384</v>
      </c>
      <c r="C385" s="15">
        <f t="shared" si="76"/>
        <v>20</v>
      </c>
      <c r="D385" s="15">
        <f t="shared" si="84"/>
        <v>15</v>
      </c>
      <c r="E385" s="48" t="s">
        <v>402</v>
      </c>
      <c r="F385" s="48" t="s">
        <v>196</v>
      </c>
      <c r="G385" s="15" t="s">
        <v>132</v>
      </c>
      <c r="H385" s="15" t="s">
        <v>86</v>
      </c>
      <c r="I385" s="61" t="str">
        <f t="shared" si="85"/>
        <v>I_SIN_R_PYM_BAL_ST_L06M</v>
      </c>
      <c r="J385" s="15" cm="1">
        <f t="array" ref="J385">SUMPRODUCT(--(I385=$I$2:$I$625))</f>
        <v>1</v>
      </c>
      <c r="K385" s="14">
        <v>24</v>
      </c>
      <c r="L385" s="15" t="s">
        <v>448</v>
      </c>
      <c r="M385" s="15" t="s">
        <v>10</v>
      </c>
      <c r="N385" s="14" t="s">
        <v>16</v>
      </c>
      <c r="O385" s="15" t="str">
        <f>"R_"&amp;P385&amp;"_"&amp;F385</f>
        <v>R_PYM_BAL_ST</v>
      </c>
      <c r="P385" s="14" t="s">
        <v>490</v>
      </c>
      <c r="Q385" s="14" t="str">
        <f>VLOOKUP(L385,Nomencalture!$G$20:$H$33,2,0)</f>
        <v>Credit Card Payments / Outstanding Balance</v>
      </c>
      <c r="R385" s="16" t="str">
        <f t="shared" si="87"/>
        <v>L06M</v>
      </c>
      <c r="S385" s="16" t="s">
        <v>54</v>
      </c>
      <c r="T385" s="20">
        <v>1</v>
      </c>
      <c r="U385" s="21">
        <v>6</v>
      </c>
      <c r="V385" s="53" t="str">
        <f t="shared" si="72"/>
        <v>ALTER TABLE MDL_ABT_B_PD_TDC_S01 ADD I_SIN_R_PYM_BAL_ST_L06M NUMBER;</v>
      </c>
      <c r="W385" s="9" t="str">
        <f>","&amp;H385&amp;"(CASE WHEN TIPO_CNSM_CD='"&amp;P385&amp;"' AND "&amp;X385&amp;" THEN "&amp;G385&amp;" END) AS "&amp;I385</f>
        <v>,SUM(CASE WHEN TIPO_CNSM_CD='PYM_BAL' AND B.PERIODOMES BETWEEN TO_CHAR(ADD_MONTHS(A.REF_DATE,-6),'YYYYMM') AND TO_CHAR(ADD_MONTHS(A.REF_DATE,-1),'YYYYMM') THEN IN_R_PGO_SDO END) AS I_SIN_R_PYM_BAL_ST_L06M</v>
      </c>
      <c r="X385" s="54" t="str">
        <f t="shared" si="73"/>
        <v>B.PERIODOMES BETWEEN TO_CHAR(ADD_MONTHS(A.REF_DATE,-6),'YYYYMM') AND TO_CHAR(ADD_MONTHS(A.REF_DATE,-1),'YYYYMM')</v>
      </c>
      <c r="Y385" s="54" t="str">
        <f>","&amp;I385&amp;"=B."&amp;I385</f>
        <v>,I_SIN_R_PYM_BAL_ST_L06M=B.I_SIN_R_PYM_BAL_ST_L06M</v>
      </c>
      <c r="Z385" s="40" t="str">
        <f>",B."&amp;I385</f>
        <v>,B.I_SIN_R_PYM_BAL_ST_L06M</v>
      </c>
    </row>
    <row r="386" spans="1:26" x14ac:dyDescent="0.25">
      <c r="A386" s="8" t="s">
        <v>413</v>
      </c>
      <c r="B386" s="21">
        <f t="shared" si="75"/>
        <v>385</v>
      </c>
      <c r="C386" s="15">
        <f t="shared" si="76"/>
        <v>21</v>
      </c>
      <c r="D386" s="15">
        <f t="shared" si="84"/>
        <v>15</v>
      </c>
      <c r="E386" s="48" t="s">
        <v>402</v>
      </c>
      <c r="F386" s="48" t="s">
        <v>196</v>
      </c>
      <c r="G386" s="15" t="s">
        <v>132</v>
      </c>
      <c r="H386" s="15" t="s">
        <v>86</v>
      </c>
      <c r="I386" s="61" t="str">
        <f t="shared" si="85"/>
        <v>I_SIN_R_PYM_BAL_ST_L12M</v>
      </c>
      <c r="J386" s="15" cm="1">
        <f t="array" ref="J386">SUMPRODUCT(--(I386=$I$2:$I$625))</f>
        <v>1</v>
      </c>
      <c r="K386" s="14">
        <v>24</v>
      </c>
      <c r="L386" s="15" t="s">
        <v>448</v>
      </c>
      <c r="M386" s="15" t="s">
        <v>10</v>
      </c>
      <c r="N386" s="14" t="s">
        <v>16</v>
      </c>
      <c r="O386" s="15" t="str">
        <f>"R_"&amp;P386&amp;"_"&amp;F386</f>
        <v>R_PYM_BAL_ST</v>
      </c>
      <c r="P386" s="14" t="s">
        <v>490</v>
      </c>
      <c r="Q386" s="14" t="str">
        <f>VLOOKUP(L386,Nomencalture!$G$20:$H$33,2,0)</f>
        <v>Credit Card Payments / Outstanding Balance</v>
      </c>
      <c r="R386" s="16" t="str">
        <f t="shared" si="87"/>
        <v>L12M</v>
      </c>
      <c r="S386" s="16" t="s">
        <v>54</v>
      </c>
      <c r="T386" s="20">
        <v>1</v>
      </c>
      <c r="U386" s="21">
        <v>12</v>
      </c>
      <c r="V386" s="53" t="str">
        <f t="shared" ref="V386:V449" si="88">"ALTER TABLE MDL_ABT_B_PD_TDC_S01 ADD "&amp;I386&amp;" NUMBER;"</f>
        <v>ALTER TABLE MDL_ABT_B_PD_TDC_S01 ADD I_SIN_R_PYM_BAL_ST_L12M NUMBER;</v>
      </c>
      <c r="W386" s="9" t="str">
        <f>","&amp;H386&amp;"(CASE WHEN TIPO_CNSM_CD='"&amp;P386&amp;"' AND "&amp;X386&amp;" THEN "&amp;G386&amp;" END) AS "&amp;I386</f>
        <v>,SUM(CASE WHEN TIPO_CNSM_CD='PYM_BAL' AND B.PERIODOMES BETWEEN TO_CHAR(ADD_MONTHS(A.REF_DATE,-12),'YYYYMM') AND TO_CHAR(ADD_MONTHS(A.REF_DATE,-1),'YYYYMM') THEN IN_R_PGO_SDO END) AS I_SIN_R_PYM_BAL_ST_L12M</v>
      </c>
      <c r="X386" s="54" t="str">
        <f t="shared" ref="X386:X449" si="89">IF(S386="P","B.PERIODOMES=TO_CHAR(ADD_MONTHS(A.REF_DATE,-"&amp;U386&amp;"),'YYYYMM')","B.PERIODOMES BETWEEN TO_CHAR(ADD_MONTHS(A.REF_DATE,-"&amp;U386&amp;"),'YYYYMM') AND TO_CHAR(ADD_MONTHS(A.REF_DATE,-"&amp;T386&amp;"),'YYYYMM')")</f>
        <v>B.PERIODOMES BETWEEN TO_CHAR(ADD_MONTHS(A.REF_DATE,-12),'YYYYMM') AND TO_CHAR(ADD_MONTHS(A.REF_DATE,-1),'YYYYMM')</v>
      </c>
      <c r="Y386" s="54" t="str">
        <f>","&amp;I386&amp;"=B."&amp;I386</f>
        <v>,I_SIN_R_PYM_BAL_ST_L12M=B.I_SIN_R_PYM_BAL_ST_L12M</v>
      </c>
      <c r="Z386" s="40" t="str">
        <f>",B."&amp;I386</f>
        <v>,B.I_SIN_R_PYM_BAL_ST_L12M</v>
      </c>
    </row>
    <row r="387" spans="1:26" x14ac:dyDescent="0.25">
      <c r="A387" s="8" t="s">
        <v>413</v>
      </c>
      <c r="B387" s="21">
        <f t="shared" si="75"/>
        <v>386</v>
      </c>
      <c r="C387" s="15">
        <f t="shared" si="76"/>
        <v>22</v>
      </c>
      <c r="D387" s="15">
        <f t="shared" si="84"/>
        <v>15</v>
      </c>
      <c r="E387" s="48" t="s">
        <v>402</v>
      </c>
      <c r="F387" s="48" t="s">
        <v>196</v>
      </c>
      <c r="G387" s="15" t="s">
        <v>132</v>
      </c>
      <c r="H387" s="15" t="s">
        <v>86</v>
      </c>
      <c r="I387" s="61" t="str">
        <f t="shared" si="85"/>
        <v>I_SIN_R_PYM_BAL_ST_L13_24</v>
      </c>
      <c r="J387" s="15" cm="1">
        <f t="array" ref="J387">SUMPRODUCT(--(I387=$I$2:$I$625))</f>
        <v>1</v>
      </c>
      <c r="K387" s="14">
        <v>26</v>
      </c>
      <c r="L387" s="15" t="s">
        <v>448</v>
      </c>
      <c r="M387" s="15" t="s">
        <v>10</v>
      </c>
      <c r="N387" s="14" t="s">
        <v>16</v>
      </c>
      <c r="O387" s="15" t="str">
        <f>"R_"&amp;P387&amp;"_"&amp;F387</f>
        <v>R_PYM_BAL_ST</v>
      </c>
      <c r="P387" s="14" t="s">
        <v>490</v>
      </c>
      <c r="Q387" s="14" t="str">
        <f>VLOOKUP(L387,Nomencalture!$G$20:$H$33,2,0)</f>
        <v>Credit Card Payments / Outstanding Balance</v>
      </c>
      <c r="R387" s="16" t="str">
        <f t="shared" si="87"/>
        <v>L13_24</v>
      </c>
      <c r="S387" s="16" t="s">
        <v>54</v>
      </c>
      <c r="T387" s="20">
        <v>13</v>
      </c>
      <c r="U387" s="21">
        <v>24</v>
      </c>
      <c r="V387" s="53" t="str">
        <f t="shared" si="88"/>
        <v>ALTER TABLE MDL_ABT_B_PD_TDC_S01 ADD I_SIN_R_PYM_BAL_ST_L13_24 NUMBER;</v>
      </c>
      <c r="W387" s="9" t="str">
        <f>","&amp;H387&amp;"(CASE WHEN TIPO_CNSM_CD='"&amp;P387&amp;"' AND "&amp;X387&amp;" THEN "&amp;G387&amp;" END) AS "&amp;I387</f>
        <v>,SUM(CASE WHEN TIPO_CNSM_CD='PYM_BAL' AND B.PERIODOMES BETWEEN TO_CHAR(ADD_MONTHS(A.REF_DATE,-24),'YYYYMM') AND TO_CHAR(ADD_MONTHS(A.REF_DATE,-13),'YYYYMM') THEN IN_R_PGO_SDO END) AS I_SIN_R_PYM_BAL_ST_L13_24</v>
      </c>
      <c r="X387" s="54" t="str">
        <f t="shared" si="89"/>
        <v>B.PERIODOMES BETWEEN TO_CHAR(ADD_MONTHS(A.REF_DATE,-24),'YYYYMM') AND TO_CHAR(ADD_MONTHS(A.REF_DATE,-13),'YYYYMM')</v>
      </c>
      <c r="Y387" s="54" t="str">
        <f>","&amp;I387&amp;"=B."&amp;I387</f>
        <v>,I_SIN_R_PYM_BAL_ST_L13_24=B.I_SIN_R_PYM_BAL_ST_L13_24</v>
      </c>
      <c r="Z387" s="40" t="str">
        <f>",B."&amp;I387</f>
        <v>,B.I_SIN_R_PYM_BAL_ST_L13_24</v>
      </c>
    </row>
    <row r="388" spans="1:26" x14ac:dyDescent="0.25">
      <c r="A388" s="8" t="s">
        <v>413</v>
      </c>
      <c r="B388" s="21">
        <f t="shared" ref="B388:B451" si="90">B387+1</f>
        <v>387</v>
      </c>
      <c r="C388" s="15">
        <f t="shared" ref="C388:C451" si="91">IF(MOD(C387+1,27)=0,1,C387+1)</f>
        <v>23</v>
      </c>
      <c r="D388" s="15">
        <f t="shared" si="84"/>
        <v>15</v>
      </c>
      <c r="E388" s="48" t="s">
        <v>402</v>
      </c>
      <c r="F388" s="48" t="s">
        <v>196</v>
      </c>
      <c r="G388" s="15" t="s">
        <v>133</v>
      </c>
      <c r="H388" s="15" t="s">
        <v>86</v>
      </c>
      <c r="I388" s="61" t="str">
        <f t="shared" si="85"/>
        <v>I_SDC_R_PYM_BAL_ST_L03M</v>
      </c>
      <c r="J388" s="15" cm="1">
        <f t="array" ref="J388">SUMPRODUCT(--(I388=$I$2:$I$625))</f>
        <v>1</v>
      </c>
      <c r="K388" s="14">
        <v>24</v>
      </c>
      <c r="L388" s="15" t="s">
        <v>448</v>
      </c>
      <c r="M388" s="15" t="s">
        <v>10</v>
      </c>
      <c r="N388" s="14" t="s">
        <v>17</v>
      </c>
      <c r="O388" s="15" t="str">
        <f>"R_"&amp;P388&amp;"_"&amp;F388</f>
        <v>R_PYM_BAL_ST</v>
      </c>
      <c r="P388" s="14" t="s">
        <v>490</v>
      </c>
      <c r="Q388" s="14" t="str">
        <f>VLOOKUP(L388,Nomencalture!$G$20:$H$33,2,0)</f>
        <v>Credit Card Payments / Outstanding Balance</v>
      </c>
      <c r="R388" s="16" t="str">
        <f t="shared" si="87"/>
        <v>L03M</v>
      </c>
      <c r="S388" s="16" t="s">
        <v>54</v>
      </c>
      <c r="T388" s="20">
        <v>1</v>
      </c>
      <c r="U388" s="21">
        <v>3</v>
      </c>
      <c r="V388" s="53" t="str">
        <f t="shared" si="88"/>
        <v>ALTER TABLE MDL_ABT_B_PD_TDC_S01 ADD I_SDC_R_PYM_BAL_ST_L03M NUMBER;</v>
      </c>
      <c r="W388" s="9" t="str">
        <f>","&amp;H388&amp;"(CASE WHEN TIPO_CNSM_CD='"&amp;P388&amp;"' AND "&amp;X388&amp;" THEN "&amp;G388&amp;" END) AS "&amp;I388</f>
        <v>,SUM(CASE WHEN TIPO_CNSM_CD='PYM_BAL' AND B.PERIODOMES BETWEEN TO_CHAR(ADD_MONTHS(A.REF_DATE,-3),'YYYYMM') AND TO_CHAR(ADD_MONTHS(A.REF_DATE,-1),'YYYYMM') THEN DC_R_PGO_SDO END) AS I_SDC_R_PYM_BAL_ST_L03M</v>
      </c>
      <c r="X388" s="54" t="str">
        <f t="shared" si="89"/>
        <v>B.PERIODOMES BETWEEN TO_CHAR(ADD_MONTHS(A.REF_DATE,-3),'YYYYMM') AND TO_CHAR(ADD_MONTHS(A.REF_DATE,-1),'YYYYMM')</v>
      </c>
      <c r="Y388" s="54" t="str">
        <f>","&amp;I388&amp;"=B."&amp;I388</f>
        <v>,I_SDC_R_PYM_BAL_ST_L03M=B.I_SDC_R_PYM_BAL_ST_L03M</v>
      </c>
      <c r="Z388" s="40" t="str">
        <f>",B."&amp;I388</f>
        <v>,B.I_SDC_R_PYM_BAL_ST_L03M</v>
      </c>
    </row>
    <row r="389" spans="1:26" x14ac:dyDescent="0.25">
      <c r="A389" s="8" t="s">
        <v>413</v>
      </c>
      <c r="B389" s="21">
        <f t="shared" si="90"/>
        <v>388</v>
      </c>
      <c r="C389" s="15">
        <f t="shared" si="91"/>
        <v>24</v>
      </c>
      <c r="D389" s="15">
        <f t="shared" si="84"/>
        <v>15</v>
      </c>
      <c r="E389" s="48" t="s">
        <v>402</v>
      </c>
      <c r="F389" s="48" t="s">
        <v>196</v>
      </c>
      <c r="G389" s="15" t="s">
        <v>133</v>
      </c>
      <c r="H389" s="15" t="s">
        <v>86</v>
      </c>
      <c r="I389" s="61" t="str">
        <f t="shared" si="85"/>
        <v>I_SDC_R_PYM_BAL_ST_L06M</v>
      </c>
      <c r="J389" s="15" cm="1">
        <f t="array" ref="J389">SUMPRODUCT(--(I389=$I$2:$I$625))</f>
        <v>1</v>
      </c>
      <c r="K389" s="14">
        <v>24</v>
      </c>
      <c r="L389" s="15" t="s">
        <v>448</v>
      </c>
      <c r="M389" s="15" t="s">
        <v>10</v>
      </c>
      <c r="N389" s="14" t="s">
        <v>17</v>
      </c>
      <c r="O389" s="15" t="str">
        <f>"R_"&amp;P389&amp;"_"&amp;F389</f>
        <v>R_PYM_BAL_ST</v>
      </c>
      <c r="P389" s="14" t="s">
        <v>490</v>
      </c>
      <c r="Q389" s="14" t="str">
        <f>VLOOKUP(L389,Nomencalture!$G$20:$H$33,2,0)</f>
        <v>Credit Card Payments / Outstanding Balance</v>
      </c>
      <c r="R389" s="16" t="str">
        <f t="shared" si="87"/>
        <v>L06M</v>
      </c>
      <c r="S389" s="16" t="s">
        <v>54</v>
      </c>
      <c r="T389" s="20">
        <v>1</v>
      </c>
      <c r="U389" s="21">
        <v>6</v>
      </c>
      <c r="V389" s="53" t="str">
        <f t="shared" si="88"/>
        <v>ALTER TABLE MDL_ABT_B_PD_TDC_S01 ADD I_SDC_R_PYM_BAL_ST_L06M NUMBER;</v>
      </c>
      <c r="W389" s="9" t="str">
        <f>","&amp;H389&amp;"(CASE WHEN TIPO_CNSM_CD='"&amp;P389&amp;"' AND "&amp;X389&amp;" THEN "&amp;G389&amp;" END) AS "&amp;I389</f>
        <v>,SUM(CASE WHEN TIPO_CNSM_CD='PYM_BAL' AND B.PERIODOMES BETWEEN TO_CHAR(ADD_MONTHS(A.REF_DATE,-6),'YYYYMM') AND TO_CHAR(ADD_MONTHS(A.REF_DATE,-1),'YYYYMM') THEN DC_R_PGO_SDO END) AS I_SDC_R_PYM_BAL_ST_L06M</v>
      </c>
      <c r="X389" s="54" t="str">
        <f t="shared" si="89"/>
        <v>B.PERIODOMES BETWEEN TO_CHAR(ADD_MONTHS(A.REF_DATE,-6),'YYYYMM') AND TO_CHAR(ADD_MONTHS(A.REF_DATE,-1),'YYYYMM')</v>
      </c>
      <c r="Y389" s="54" t="str">
        <f>","&amp;I389&amp;"=B."&amp;I389</f>
        <v>,I_SDC_R_PYM_BAL_ST_L06M=B.I_SDC_R_PYM_BAL_ST_L06M</v>
      </c>
      <c r="Z389" s="40" t="str">
        <f>",B."&amp;I389</f>
        <v>,B.I_SDC_R_PYM_BAL_ST_L06M</v>
      </c>
    </row>
    <row r="390" spans="1:26" x14ac:dyDescent="0.25">
      <c r="A390" s="8" t="s">
        <v>413</v>
      </c>
      <c r="B390" s="21">
        <f t="shared" si="90"/>
        <v>389</v>
      </c>
      <c r="C390" s="15">
        <f t="shared" si="91"/>
        <v>25</v>
      </c>
      <c r="D390" s="15">
        <f t="shared" si="84"/>
        <v>15</v>
      </c>
      <c r="E390" s="48" t="s">
        <v>402</v>
      </c>
      <c r="F390" s="48" t="s">
        <v>196</v>
      </c>
      <c r="G390" s="15" t="s">
        <v>133</v>
      </c>
      <c r="H390" s="15" t="s">
        <v>86</v>
      </c>
      <c r="I390" s="61" t="str">
        <f t="shared" si="85"/>
        <v>I_SDC_R_PYM_BAL_ST_L12M</v>
      </c>
      <c r="J390" s="15" cm="1">
        <f t="array" ref="J390">SUMPRODUCT(--(I390=$I$2:$I$625))</f>
        <v>1</v>
      </c>
      <c r="K390" s="14">
        <v>24</v>
      </c>
      <c r="L390" s="15" t="s">
        <v>448</v>
      </c>
      <c r="M390" s="15" t="s">
        <v>10</v>
      </c>
      <c r="N390" s="14" t="s">
        <v>17</v>
      </c>
      <c r="O390" s="15" t="str">
        <f>"R_"&amp;P390&amp;"_"&amp;F390</f>
        <v>R_PYM_BAL_ST</v>
      </c>
      <c r="P390" s="14" t="s">
        <v>490</v>
      </c>
      <c r="Q390" s="14" t="str">
        <f>VLOOKUP(L390,Nomencalture!$G$20:$H$33,2,0)</f>
        <v>Credit Card Payments / Outstanding Balance</v>
      </c>
      <c r="R390" s="16" t="str">
        <f t="shared" si="87"/>
        <v>L12M</v>
      </c>
      <c r="S390" s="16" t="s">
        <v>54</v>
      </c>
      <c r="T390" s="20">
        <v>1</v>
      </c>
      <c r="U390" s="21">
        <v>12</v>
      </c>
      <c r="V390" s="53" t="str">
        <f t="shared" si="88"/>
        <v>ALTER TABLE MDL_ABT_B_PD_TDC_S01 ADD I_SDC_R_PYM_BAL_ST_L12M NUMBER;</v>
      </c>
      <c r="W390" s="9" t="str">
        <f>","&amp;H390&amp;"(CASE WHEN TIPO_CNSM_CD='"&amp;P390&amp;"' AND "&amp;X390&amp;" THEN "&amp;G390&amp;" END) AS "&amp;I390</f>
        <v>,SUM(CASE WHEN TIPO_CNSM_CD='PYM_BAL' AND B.PERIODOMES BETWEEN TO_CHAR(ADD_MONTHS(A.REF_DATE,-12),'YYYYMM') AND TO_CHAR(ADD_MONTHS(A.REF_DATE,-1),'YYYYMM') THEN DC_R_PGO_SDO END) AS I_SDC_R_PYM_BAL_ST_L12M</v>
      </c>
      <c r="X390" s="54" t="str">
        <f t="shared" si="89"/>
        <v>B.PERIODOMES BETWEEN TO_CHAR(ADD_MONTHS(A.REF_DATE,-12),'YYYYMM') AND TO_CHAR(ADD_MONTHS(A.REF_DATE,-1),'YYYYMM')</v>
      </c>
      <c r="Y390" s="54" t="str">
        <f>","&amp;I390&amp;"=B."&amp;I390</f>
        <v>,I_SDC_R_PYM_BAL_ST_L12M=B.I_SDC_R_PYM_BAL_ST_L12M</v>
      </c>
      <c r="Z390" s="40" t="str">
        <f>",B."&amp;I390</f>
        <v>,B.I_SDC_R_PYM_BAL_ST_L12M</v>
      </c>
    </row>
    <row r="391" spans="1:26" x14ac:dyDescent="0.25">
      <c r="A391" s="30" t="s">
        <v>413</v>
      </c>
      <c r="B391" s="24">
        <f t="shared" si="90"/>
        <v>390</v>
      </c>
      <c r="C391" s="18">
        <f t="shared" si="91"/>
        <v>26</v>
      </c>
      <c r="D391" s="18">
        <f t="shared" si="84"/>
        <v>15</v>
      </c>
      <c r="E391" s="49" t="s">
        <v>402</v>
      </c>
      <c r="F391" s="49" t="s">
        <v>196</v>
      </c>
      <c r="G391" s="18" t="s">
        <v>133</v>
      </c>
      <c r="H391" s="18" t="s">
        <v>86</v>
      </c>
      <c r="I391" s="62" t="str">
        <f t="shared" si="85"/>
        <v>I_SDC_R_PYM_BAL_ST_L13_24</v>
      </c>
      <c r="J391" s="18" cm="1">
        <f t="array" ref="J391">SUMPRODUCT(--(I391=$I$2:$I$625))</f>
        <v>1</v>
      </c>
      <c r="K391" s="17">
        <v>26</v>
      </c>
      <c r="L391" s="18" t="s">
        <v>448</v>
      </c>
      <c r="M391" s="18" t="s">
        <v>10</v>
      </c>
      <c r="N391" s="17" t="s">
        <v>17</v>
      </c>
      <c r="O391" s="18" t="str">
        <f>"R_"&amp;P391&amp;"_"&amp;F391</f>
        <v>R_PYM_BAL_ST</v>
      </c>
      <c r="P391" s="17" t="s">
        <v>490</v>
      </c>
      <c r="Q391" s="17" t="str">
        <f>VLOOKUP(L391,Nomencalture!$G$20:$H$33,2,0)</f>
        <v>Credit Card Payments / Outstanding Balance</v>
      </c>
      <c r="R391" s="19" t="str">
        <f t="shared" si="87"/>
        <v>L13_24</v>
      </c>
      <c r="S391" s="19" t="s">
        <v>54</v>
      </c>
      <c r="T391" s="23">
        <v>13</v>
      </c>
      <c r="U391" s="24">
        <v>24</v>
      </c>
      <c r="V391" s="53" t="str">
        <f t="shared" si="88"/>
        <v>ALTER TABLE MDL_ABT_B_PD_TDC_S01 ADD I_SDC_R_PYM_BAL_ST_L13_24 NUMBER;</v>
      </c>
      <c r="W391" s="9" t="str">
        <f>","&amp;H391&amp;"(CASE WHEN TIPO_CNSM_CD='"&amp;P391&amp;"' AND "&amp;X391&amp;" THEN "&amp;G391&amp;" END) AS "&amp;I391</f>
        <v>,SUM(CASE WHEN TIPO_CNSM_CD='PYM_BAL' AND B.PERIODOMES BETWEEN TO_CHAR(ADD_MONTHS(A.REF_DATE,-24),'YYYYMM') AND TO_CHAR(ADD_MONTHS(A.REF_DATE,-13),'YYYYMM') THEN DC_R_PGO_SDO END) AS I_SDC_R_PYM_BAL_ST_L13_24</v>
      </c>
      <c r="X391" s="57" t="str">
        <f t="shared" si="89"/>
        <v>B.PERIODOMES BETWEEN TO_CHAR(ADD_MONTHS(A.REF_DATE,-24),'YYYYMM') AND TO_CHAR(ADD_MONTHS(A.REF_DATE,-13),'YYYYMM')</v>
      </c>
      <c r="Y391" s="54" t="str">
        <f>","&amp;I391&amp;"=B."&amp;I391</f>
        <v>,I_SDC_R_PYM_BAL_ST_L13_24=B.I_SDC_R_PYM_BAL_ST_L13_24</v>
      </c>
      <c r="Z391" s="40" t="str">
        <f>",B."&amp;I391</f>
        <v>,B.I_SDC_R_PYM_BAL_ST_L13_24</v>
      </c>
    </row>
    <row r="392" spans="1:26" x14ac:dyDescent="0.25">
      <c r="A392" s="8" t="s">
        <v>413</v>
      </c>
      <c r="B392" s="21">
        <f t="shared" si="90"/>
        <v>391</v>
      </c>
      <c r="C392" s="15">
        <f t="shared" si="91"/>
        <v>1</v>
      </c>
      <c r="D392" s="15">
        <f t="shared" si="84"/>
        <v>16</v>
      </c>
      <c r="E392" s="48" t="s">
        <v>402</v>
      </c>
      <c r="F392" s="48" t="s">
        <v>196</v>
      </c>
      <c r="G392" s="15" t="s">
        <v>76</v>
      </c>
      <c r="H392" s="15" t="s">
        <v>85</v>
      </c>
      <c r="I392" s="61" t="str">
        <f>M392&amp;"_"&amp;IF(N392&lt;&gt;"R",N392&amp;"_","")&amp;O392&amp;IF(R392&lt;&gt;"", "_", "")&amp;R392</f>
        <v>I_R_PRC_BAL_ST_00MB</v>
      </c>
      <c r="J392" s="15" cm="1">
        <f t="array" ref="J392">SUMPRODUCT(--(I392=$I$2:$I$625))</f>
        <v>1</v>
      </c>
      <c r="K392" s="14">
        <v>20</v>
      </c>
      <c r="L392" s="15" t="s">
        <v>449</v>
      </c>
      <c r="M392" s="15" t="s">
        <v>10</v>
      </c>
      <c r="N392" s="14" t="s">
        <v>11</v>
      </c>
      <c r="O392" s="15" t="str">
        <f>"R_"&amp;P392&amp;"_"&amp;F392</f>
        <v>R_PRC_BAL_ST</v>
      </c>
      <c r="P392" s="14" t="s">
        <v>491</v>
      </c>
      <c r="Q392" s="14" t="str">
        <f>VLOOKUP(L392,Nomencalture!$G$20:$H$33,2,0)</f>
        <v>Credit Card Purchases / Outstanding Balance</v>
      </c>
      <c r="R392" s="16" t="str">
        <f t="shared" ref="R392:R398" si="92">IF(AND(S392="P",N392="R"),TEXT(T392,"00")&amp;"MB",IF(T392&gt;1,"L"&amp;TEXT(T392,"00")&amp;"_"&amp;TEXT(U392,"00"),"L"&amp;TEXT(U392,"00")&amp;"M"))</f>
        <v>00MB</v>
      </c>
      <c r="S392" s="16" t="s">
        <v>90</v>
      </c>
      <c r="T392" s="21">
        <v>0</v>
      </c>
      <c r="U392" s="21">
        <v>0</v>
      </c>
      <c r="V392" s="53" t="str">
        <f t="shared" si="88"/>
        <v>ALTER TABLE MDL_ABT_B_PD_TDC_S01 ADD I_R_PRC_BAL_ST_00MB NUMBER;</v>
      </c>
      <c r="W392" s="9" t="str">
        <f>","&amp;H392&amp;"(CASE WHEN TIPO_CNSM_CD='"&amp;P392&amp;"' AND "&amp;X392&amp;" THEN "&amp;G392&amp;" END) AS "&amp;I392</f>
        <v>,AVG(CASE WHEN TIPO_CNSM_CD='PRC_BAL' AND B.PERIODOMES=TO_CHAR(ADD_MONTHS(A.REF_DATE,-0),'YYYYMM') THEN R_CNS_SDO END) AS I_R_PRC_BAL_ST_00MB</v>
      </c>
      <c r="X392" s="54" t="str">
        <f t="shared" si="89"/>
        <v>B.PERIODOMES=TO_CHAR(ADD_MONTHS(A.REF_DATE,-0),'YYYYMM')</v>
      </c>
      <c r="Y392" s="54" t="str">
        <f>","&amp;I392&amp;"=B."&amp;I392</f>
        <v>,I_R_PRC_BAL_ST_00MB=B.I_R_PRC_BAL_ST_00MB</v>
      </c>
      <c r="Z392" s="40" t="str">
        <f>",B."&amp;I392</f>
        <v>,B.I_R_PRC_BAL_ST_00MB</v>
      </c>
    </row>
    <row r="393" spans="1:26" x14ac:dyDescent="0.25">
      <c r="A393" s="8" t="s">
        <v>413</v>
      </c>
      <c r="B393" s="21">
        <f t="shared" si="90"/>
        <v>392</v>
      </c>
      <c r="C393" s="15">
        <f t="shared" si="91"/>
        <v>2</v>
      </c>
      <c r="D393" s="15">
        <f t="shared" ref="D393:D418" si="93">IF(MOD(B392,26)=0,D392+1,D392)</f>
        <v>16</v>
      </c>
      <c r="E393" s="48" t="s">
        <v>402</v>
      </c>
      <c r="F393" s="48" t="s">
        <v>196</v>
      </c>
      <c r="G393" s="15" t="s">
        <v>76</v>
      </c>
      <c r="H393" s="15" t="s">
        <v>85</v>
      </c>
      <c r="I393" s="61" t="str">
        <f t="shared" ref="I393:I417" si="94">M393&amp;"_"&amp;IF(N393&lt;&gt;"R",N393&amp;"_","")&amp;O393&amp;IF(R393&lt;&gt;"", "_", "")&amp;R393</f>
        <v>I_R_PRC_BAL_ST_01MB</v>
      </c>
      <c r="J393" s="15" cm="1">
        <f t="array" ref="J393">SUMPRODUCT(--(I393=$I$2:$I$625))</f>
        <v>1</v>
      </c>
      <c r="K393" s="14">
        <v>20</v>
      </c>
      <c r="L393" s="15" t="s">
        <v>449</v>
      </c>
      <c r="M393" s="15" t="s">
        <v>10</v>
      </c>
      <c r="N393" s="14" t="s">
        <v>11</v>
      </c>
      <c r="O393" s="15" t="str">
        <f>"R_"&amp;P393&amp;"_"&amp;F393</f>
        <v>R_PRC_BAL_ST</v>
      </c>
      <c r="P393" s="14" t="s">
        <v>491</v>
      </c>
      <c r="Q393" s="14" t="str">
        <f>VLOOKUP(L393,Nomencalture!$G$20:$H$33,2,0)</f>
        <v>Credit Card Purchases / Outstanding Balance</v>
      </c>
      <c r="R393" s="16" t="str">
        <f t="shared" si="92"/>
        <v>01MB</v>
      </c>
      <c r="S393" s="16" t="s">
        <v>90</v>
      </c>
      <c r="T393" s="21">
        <v>1</v>
      </c>
      <c r="U393" s="21">
        <v>1</v>
      </c>
      <c r="V393" s="53" t="str">
        <f t="shared" si="88"/>
        <v>ALTER TABLE MDL_ABT_B_PD_TDC_S01 ADD I_R_PRC_BAL_ST_01MB NUMBER;</v>
      </c>
      <c r="W393" s="9" t="str">
        <f>","&amp;H393&amp;"(CASE WHEN TIPO_CNSM_CD='"&amp;P393&amp;"' AND "&amp;X393&amp;" THEN "&amp;G393&amp;" END) AS "&amp;I393</f>
        <v>,AVG(CASE WHEN TIPO_CNSM_CD='PRC_BAL' AND B.PERIODOMES=TO_CHAR(ADD_MONTHS(A.REF_DATE,-1),'YYYYMM') THEN R_CNS_SDO END) AS I_R_PRC_BAL_ST_01MB</v>
      </c>
      <c r="X393" s="54" t="str">
        <f t="shared" si="89"/>
        <v>B.PERIODOMES=TO_CHAR(ADD_MONTHS(A.REF_DATE,-1),'YYYYMM')</v>
      </c>
      <c r="Y393" s="54" t="str">
        <f>","&amp;I393&amp;"=B."&amp;I393</f>
        <v>,I_R_PRC_BAL_ST_01MB=B.I_R_PRC_BAL_ST_01MB</v>
      </c>
      <c r="Z393" s="40" t="str">
        <f>",B."&amp;I393</f>
        <v>,B.I_R_PRC_BAL_ST_01MB</v>
      </c>
    </row>
    <row r="394" spans="1:26" x14ac:dyDescent="0.25">
      <c r="A394" s="8" t="s">
        <v>413</v>
      </c>
      <c r="B394" s="21">
        <f t="shared" si="90"/>
        <v>393</v>
      </c>
      <c r="C394" s="15">
        <f t="shared" si="91"/>
        <v>3</v>
      </c>
      <c r="D394" s="15">
        <f t="shared" si="93"/>
        <v>16</v>
      </c>
      <c r="E394" s="48" t="s">
        <v>402</v>
      </c>
      <c r="F394" s="48" t="s">
        <v>196</v>
      </c>
      <c r="G394" s="15" t="s">
        <v>76</v>
      </c>
      <c r="H394" s="15" t="s">
        <v>85</v>
      </c>
      <c r="I394" s="61" t="str">
        <f t="shared" si="94"/>
        <v>I_R_PRC_BAL_ST_02MB</v>
      </c>
      <c r="J394" s="15" cm="1">
        <f t="array" ref="J394">SUMPRODUCT(--(I394=$I$2:$I$625))</f>
        <v>1</v>
      </c>
      <c r="K394" s="14">
        <v>20</v>
      </c>
      <c r="L394" s="15" t="s">
        <v>449</v>
      </c>
      <c r="M394" s="15" t="s">
        <v>10</v>
      </c>
      <c r="N394" s="14" t="s">
        <v>11</v>
      </c>
      <c r="O394" s="15" t="str">
        <f>"R_"&amp;P394&amp;"_"&amp;F394</f>
        <v>R_PRC_BAL_ST</v>
      </c>
      <c r="P394" s="14" t="s">
        <v>491</v>
      </c>
      <c r="Q394" s="14" t="str">
        <f>VLOOKUP(L394,Nomencalture!$G$20:$H$33,2,0)</f>
        <v>Credit Card Purchases / Outstanding Balance</v>
      </c>
      <c r="R394" s="16" t="str">
        <f t="shared" si="92"/>
        <v>02MB</v>
      </c>
      <c r="S394" s="16" t="s">
        <v>90</v>
      </c>
      <c r="T394" s="21">
        <v>2</v>
      </c>
      <c r="U394" s="21">
        <v>2</v>
      </c>
      <c r="V394" s="53" t="str">
        <f t="shared" si="88"/>
        <v>ALTER TABLE MDL_ABT_B_PD_TDC_S01 ADD I_R_PRC_BAL_ST_02MB NUMBER;</v>
      </c>
      <c r="W394" s="9" t="str">
        <f>","&amp;H394&amp;"(CASE WHEN TIPO_CNSM_CD='"&amp;P394&amp;"' AND "&amp;X394&amp;" THEN "&amp;G394&amp;" END) AS "&amp;I394</f>
        <v>,AVG(CASE WHEN TIPO_CNSM_CD='PRC_BAL' AND B.PERIODOMES=TO_CHAR(ADD_MONTHS(A.REF_DATE,-2),'YYYYMM') THEN R_CNS_SDO END) AS I_R_PRC_BAL_ST_02MB</v>
      </c>
      <c r="X394" s="54" t="str">
        <f t="shared" si="89"/>
        <v>B.PERIODOMES=TO_CHAR(ADD_MONTHS(A.REF_DATE,-2),'YYYYMM')</v>
      </c>
      <c r="Y394" s="54" t="str">
        <f>","&amp;I394&amp;"=B."&amp;I394</f>
        <v>,I_R_PRC_BAL_ST_02MB=B.I_R_PRC_BAL_ST_02MB</v>
      </c>
      <c r="Z394" s="40" t="str">
        <f>",B."&amp;I394</f>
        <v>,B.I_R_PRC_BAL_ST_02MB</v>
      </c>
    </row>
    <row r="395" spans="1:26" x14ac:dyDescent="0.25">
      <c r="A395" s="8" t="s">
        <v>413</v>
      </c>
      <c r="B395" s="21">
        <f t="shared" si="90"/>
        <v>394</v>
      </c>
      <c r="C395" s="15">
        <f t="shared" si="91"/>
        <v>4</v>
      </c>
      <c r="D395" s="15">
        <f t="shared" si="93"/>
        <v>16</v>
      </c>
      <c r="E395" s="48" t="s">
        <v>402</v>
      </c>
      <c r="F395" s="48" t="s">
        <v>196</v>
      </c>
      <c r="G395" s="15" t="s">
        <v>76</v>
      </c>
      <c r="H395" s="15" t="s">
        <v>85</v>
      </c>
      <c r="I395" s="61" t="str">
        <f t="shared" si="94"/>
        <v>I_R_PRC_BAL_ST_03MB</v>
      </c>
      <c r="J395" s="15" cm="1">
        <f t="array" ref="J395">SUMPRODUCT(--(I395=$I$2:$I$625))</f>
        <v>1</v>
      </c>
      <c r="K395" s="14">
        <v>20</v>
      </c>
      <c r="L395" s="15" t="s">
        <v>449</v>
      </c>
      <c r="M395" s="15" t="s">
        <v>10</v>
      </c>
      <c r="N395" s="14" t="s">
        <v>11</v>
      </c>
      <c r="O395" s="15" t="str">
        <f>"R_"&amp;P395&amp;"_"&amp;F395</f>
        <v>R_PRC_BAL_ST</v>
      </c>
      <c r="P395" s="14" t="s">
        <v>491</v>
      </c>
      <c r="Q395" s="14" t="str">
        <f>VLOOKUP(L395,Nomencalture!$G$20:$H$33,2,0)</f>
        <v>Credit Card Purchases / Outstanding Balance</v>
      </c>
      <c r="R395" s="16" t="str">
        <f t="shared" si="92"/>
        <v>03MB</v>
      </c>
      <c r="S395" s="16" t="s">
        <v>90</v>
      </c>
      <c r="T395" s="21">
        <v>3</v>
      </c>
      <c r="U395" s="21">
        <v>3</v>
      </c>
      <c r="V395" s="53" t="str">
        <f t="shared" si="88"/>
        <v>ALTER TABLE MDL_ABT_B_PD_TDC_S01 ADD I_R_PRC_BAL_ST_03MB NUMBER;</v>
      </c>
      <c r="W395" s="9" t="str">
        <f>","&amp;H395&amp;"(CASE WHEN TIPO_CNSM_CD='"&amp;P395&amp;"' AND "&amp;X395&amp;" THEN "&amp;G395&amp;" END) AS "&amp;I395</f>
        <v>,AVG(CASE WHEN TIPO_CNSM_CD='PRC_BAL' AND B.PERIODOMES=TO_CHAR(ADD_MONTHS(A.REF_DATE,-3),'YYYYMM') THEN R_CNS_SDO END) AS I_R_PRC_BAL_ST_03MB</v>
      </c>
      <c r="X395" s="54" t="str">
        <f t="shared" si="89"/>
        <v>B.PERIODOMES=TO_CHAR(ADD_MONTHS(A.REF_DATE,-3),'YYYYMM')</v>
      </c>
      <c r="Y395" s="54" t="str">
        <f>","&amp;I395&amp;"=B."&amp;I395</f>
        <v>,I_R_PRC_BAL_ST_03MB=B.I_R_PRC_BAL_ST_03MB</v>
      </c>
      <c r="Z395" s="40" t="str">
        <f>",B."&amp;I395</f>
        <v>,B.I_R_PRC_BAL_ST_03MB</v>
      </c>
    </row>
    <row r="396" spans="1:26" x14ac:dyDescent="0.25">
      <c r="A396" s="8" t="s">
        <v>413</v>
      </c>
      <c r="B396" s="21">
        <f t="shared" si="90"/>
        <v>395</v>
      </c>
      <c r="C396" s="15">
        <f t="shared" si="91"/>
        <v>5</v>
      </c>
      <c r="D396" s="15">
        <f t="shared" si="93"/>
        <v>16</v>
      </c>
      <c r="E396" s="48" t="s">
        <v>402</v>
      </c>
      <c r="F396" s="48" t="s">
        <v>196</v>
      </c>
      <c r="G396" s="15" t="s">
        <v>76</v>
      </c>
      <c r="H396" s="15" t="s">
        <v>85</v>
      </c>
      <c r="I396" s="61" t="str">
        <f t="shared" si="94"/>
        <v>I_R_PRC_BAL_ST_06MB</v>
      </c>
      <c r="J396" s="15" cm="1">
        <f t="array" ref="J396">SUMPRODUCT(--(I396=$I$2:$I$625))</f>
        <v>1</v>
      </c>
      <c r="K396" s="14">
        <v>20</v>
      </c>
      <c r="L396" s="15" t="s">
        <v>449</v>
      </c>
      <c r="M396" s="15" t="s">
        <v>10</v>
      </c>
      <c r="N396" s="14" t="s">
        <v>11</v>
      </c>
      <c r="O396" s="15" t="str">
        <f>"R_"&amp;P396&amp;"_"&amp;F396</f>
        <v>R_PRC_BAL_ST</v>
      </c>
      <c r="P396" s="14" t="s">
        <v>491</v>
      </c>
      <c r="Q396" s="14" t="str">
        <f>VLOOKUP(L396,Nomencalture!$G$20:$H$33,2,0)</f>
        <v>Credit Card Purchases / Outstanding Balance</v>
      </c>
      <c r="R396" s="16" t="str">
        <f t="shared" si="92"/>
        <v>06MB</v>
      </c>
      <c r="S396" s="16" t="s">
        <v>90</v>
      </c>
      <c r="T396" s="21">
        <v>6</v>
      </c>
      <c r="U396" s="21">
        <v>6</v>
      </c>
      <c r="V396" s="53" t="str">
        <f t="shared" si="88"/>
        <v>ALTER TABLE MDL_ABT_B_PD_TDC_S01 ADD I_R_PRC_BAL_ST_06MB NUMBER;</v>
      </c>
      <c r="W396" s="9" t="str">
        <f>","&amp;H396&amp;"(CASE WHEN TIPO_CNSM_CD='"&amp;P396&amp;"' AND "&amp;X396&amp;" THEN "&amp;G396&amp;" END) AS "&amp;I396</f>
        <v>,AVG(CASE WHEN TIPO_CNSM_CD='PRC_BAL' AND B.PERIODOMES=TO_CHAR(ADD_MONTHS(A.REF_DATE,-6),'YYYYMM') THEN R_CNS_SDO END) AS I_R_PRC_BAL_ST_06MB</v>
      </c>
      <c r="X396" s="54" t="str">
        <f t="shared" si="89"/>
        <v>B.PERIODOMES=TO_CHAR(ADD_MONTHS(A.REF_DATE,-6),'YYYYMM')</v>
      </c>
      <c r="Y396" s="54" t="str">
        <f>","&amp;I396&amp;"=B."&amp;I396</f>
        <v>,I_R_PRC_BAL_ST_06MB=B.I_R_PRC_BAL_ST_06MB</v>
      </c>
      <c r="Z396" s="40" t="str">
        <f>",B."&amp;I396</f>
        <v>,B.I_R_PRC_BAL_ST_06MB</v>
      </c>
    </row>
    <row r="397" spans="1:26" x14ac:dyDescent="0.25">
      <c r="A397" s="8" t="s">
        <v>413</v>
      </c>
      <c r="B397" s="21">
        <f t="shared" si="90"/>
        <v>396</v>
      </c>
      <c r="C397" s="15">
        <f t="shared" si="91"/>
        <v>6</v>
      </c>
      <c r="D397" s="15">
        <f t="shared" si="93"/>
        <v>16</v>
      </c>
      <c r="E397" s="48" t="s">
        <v>402</v>
      </c>
      <c r="F397" s="48" t="s">
        <v>196</v>
      </c>
      <c r="G397" s="15" t="s">
        <v>76</v>
      </c>
      <c r="H397" s="15" t="s">
        <v>85</v>
      </c>
      <c r="I397" s="61" t="str">
        <f t="shared" si="94"/>
        <v>I_R_PRC_BAL_ST_09MB</v>
      </c>
      <c r="J397" s="15" cm="1">
        <f t="array" ref="J397">SUMPRODUCT(--(I397=$I$2:$I$625))</f>
        <v>1</v>
      </c>
      <c r="K397" s="14">
        <v>20</v>
      </c>
      <c r="L397" s="15" t="s">
        <v>449</v>
      </c>
      <c r="M397" s="15" t="s">
        <v>10</v>
      </c>
      <c r="N397" s="14" t="s">
        <v>11</v>
      </c>
      <c r="O397" s="15" t="str">
        <f>"R_"&amp;P397&amp;"_"&amp;F397</f>
        <v>R_PRC_BAL_ST</v>
      </c>
      <c r="P397" s="14" t="s">
        <v>491</v>
      </c>
      <c r="Q397" s="14" t="str">
        <f>VLOOKUP(L397,Nomencalture!$G$20:$H$33,2,0)</f>
        <v>Credit Card Purchases / Outstanding Balance</v>
      </c>
      <c r="R397" s="16" t="str">
        <f t="shared" si="92"/>
        <v>09MB</v>
      </c>
      <c r="S397" s="16" t="s">
        <v>90</v>
      </c>
      <c r="T397" s="21">
        <v>9</v>
      </c>
      <c r="U397" s="21">
        <v>9</v>
      </c>
      <c r="V397" s="53" t="str">
        <f t="shared" si="88"/>
        <v>ALTER TABLE MDL_ABT_B_PD_TDC_S01 ADD I_R_PRC_BAL_ST_09MB NUMBER;</v>
      </c>
      <c r="W397" s="9" t="str">
        <f>","&amp;H397&amp;"(CASE WHEN TIPO_CNSM_CD='"&amp;P397&amp;"' AND "&amp;X397&amp;" THEN "&amp;G397&amp;" END) AS "&amp;I397</f>
        <v>,AVG(CASE WHEN TIPO_CNSM_CD='PRC_BAL' AND B.PERIODOMES=TO_CHAR(ADD_MONTHS(A.REF_DATE,-9),'YYYYMM') THEN R_CNS_SDO END) AS I_R_PRC_BAL_ST_09MB</v>
      </c>
      <c r="X397" s="54" t="str">
        <f t="shared" si="89"/>
        <v>B.PERIODOMES=TO_CHAR(ADD_MONTHS(A.REF_DATE,-9),'YYYYMM')</v>
      </c>
      <c r="Y397" s="54" t="str">
        <f>","&amp;I397&amp;"=B."&amp;I397</f>
        <v>,I_R_PRC_BAL_ST_09MB=B.I_R_PRC_BAL_ST_09MB</v>
      </c>
      <c r="Z397" s="40" t="str">
        <f>",B."&amp;I397</f>
        <v>,B.I_R_PRC_BAL_ST_09MB</v>
      </c>
    </row>
    <row r="398" spans="1:26" x14ac:dyDescent="0.25">
      <c r="A398" s="8" t="s">
        <v>413</v>
      </c>
      <c r="B398" s="21">
        <f t="shared" si="90"/>
        <v>397</v>
      </c>
      <c r="C398" s="15">
        <f t="shared" si="91"/>
        <v>7</v>
      </c>
      <c r="D398" s="15">
        <f t="shared" si="93"/>
        <v>16</v>
      </c>
      <c r="E398" s="48" t="s">
        <v>402</v>
      </c>
      <c r="F398" s="48" t="s">
        <v>196</v>
      </c>
      <c r="G398" s="15" t="s">
        <v>76</v>
      </c>
      <c r="H398" s="15" t="s">
        <v>85</v>
      </c>
      <c r="I398" s="61" t="str">
        <f t="shared" si="94"/>
        <v>I_R_PRC_BAL_ST_12MB</v>
      </c>
      <c r="J398" s="15" cm="1">
        <f t="array" ref="J398">SUMPRODUCT(--(I398=$I$2:$I$625))</f>
        <v>1</v>
      </c>
      <c r="K398" s="14">
        <v>20</v>
      </c>
      <c r="L398" s="15" t="s">
        <v>449</v>
      </c>
      <c r="M398" s="15" t="s">
        <v>10</v>
      </c>
      <c r="N398" s="14" t="s">
        <v>11</v>
      </c>
      <c r="O398" s="15" t="str">
        <f>"R_"&amp;P398&amp;"_"&amp;F398</f>
        <v>R_PRC_BAL_ST</v>
      </c>
      <c r="P398" s="14" t="s">
        <v>491</v>
      </c>
      <c r="Q398" s="14" t="str">
        <f>VLOOKUP(L398,Nomencalture!$G$20:$H$33,2,0)</f>
        <v>Credit Card Purchases / Outstanding Balance</v>
      </c>
      <c r="R398" s="16" t="str">
        <f t="shared" si="92"/>
        <v>12MB</v>
      </c>
      <c r="S398" s="16" t="s">
        <v>90</v>
      </c>
      <c r="T398" s="21">
        <v>12</v>
      </c>
      <c r="U398" s="21">
        <v>12</v>
      </c>
      <c r="V398" s="53" t="str">
        <f t="shared" si="88"/>
        <v>ALTER TABLE MDL_ABT_B_PD_TDC_S01 ADD I_R_PRC_BAL_ST_12MB NUMBER;</v>
      </c>
      <c r="W398" s="9" t="str">
        <f>","&amp;H398&amp;"(CASE WHEN TIPO_CNSM_CD='"&amp;P398&amp;"' AND "&amp;X398&amp;" THEN "&amp;G398&amp;" END) AS "&amp;I398</f>
        <v>,AVG(CASE WHEN TIPO_CNSM_CD='PRC_BAL' AND B.PERIODOMES=TO_CHAR(ADD_MONTHS(A.REF_DATE,-12),'YYYYMM') THEN R_CNS_SDO END) AS I_R_PRC_BAL_ST_12MB</v>
      </c>
      <c r="X398" s="54" t="str">
        <f t="shared" si="89"/>
        <v>B.PERIODOMES=TO_CHAR(ADD_MONTHS(A.REF_DATE,-12),'YYYYMM')</v>
      </c>
      <c r="Y398" s="54" t="str">
        <f>","&amp;I398&amp;"=B."&amp;I398</f>
        <v>,I_R_PRC_BAL_ST_12MB=B.I_R_PRC_BAL_ST_12MB</v>
      </c>
      <c r="Z398" s="40" t="str">
        <f>",B."&amp;I398</f>
        <v>,B.I_R_PRC_BAL_ST_12MB</v>
      </c>
    </row>
    <row r="399" spans="1:26" x14ac:dyDescent="0.25">
      <c r="A399" s="8" t="s">
        <v>413</v>
      </c>
      <c r="B399" s="21">
        <f t="shared" si="90"/>
        <v>398</v>
      </c>
      <c r="C399" s="15">
        <f t="shared" si="91"/>
        <v>8</v>
      </c>
      <c r="D399" s="15">
        <f t="shared" si="93"/>
        <v>16</v>
      </c>
      <c r="E399" s="48" t="s">
        <v>402</v>
      </c>
      <c r="F399" s="48" t="s">
        <v>196</v>
      </c>
      <c r="G399" s="15" t="s">
        <v>134</v>
      </c>
      <c r="H399" s="15" t="s">
        <v>85</v>
      </c>
      <c r="I399" s="61" t="str">
        <f t="shared" si="94"/>
        <v>I_MV_R_PRC_BAL_ST_L00M</v>
      </c>
      <c r="J399" s="15" cm="1">
        <f t="array" ref="J399">SUMPRODUCT(--(I399=$I$2:$I$625))</f>
        <v>1</v>
      </c>
      <c r="K399" s="14">
        <v>20</v>
      </c>
      <c r="L399" s="15" t="s">
        <v>449</v>
      </c>
      <c r="M399" s="15" t="s">
        <v>10</v>
      </c>
      <c r="N399" s="14" t="s">
        <v>520</v>
      </c>
      <c r="O399" s="15" t="str">
        <f>"R_"&amp;P399&amp;"_"&amp;F399</f>
        <v>R_PRC_BAL_ST</v>
      </c>
      <c r="P399" s="14" t="s">
        <v>491</v>
      </c>
      <c r="Q399" s="14" t="str">
        <f>VLOOKUP(L399,Nomencalture!$G$20:$H$33,2,0)</f>
        <v>Credit Card Purchases / Outstanding Balance</v>
      </c>
      <c r="R399" s="16" t="str">
        <f>IF(AND(S399="P",N399="R"),TEXT(T399,"00")&amp;"MB",IF(OR(T399&gt;1,N399="VM"),"L"&amp;TEXT(T399,"00")&amp;"_"&amp;TEXT(U399,"00"),"L"&amp;TEXT(U399,"00")&amp;"M"))</f>
        <v>L00M</v>
      </c>
      <c r="S399" s="16" t="s">
        <v>90</v>
      </c>
      <c r="T399" s="20">
        <v>1</v>
      </c>
      <c r="U399" s="21">
        <v>0</v>
      </c>
      <c r="V399" s="53" t="str">
        <f t="shared" si="88"/>
        <v>ALTER TABLE MDL_ABT_B_PD_TDC_S01 ADD I_MV_R_PRC_BAL_ST_L00M NUMBER;</v>
      </c>
      <c r="W399" s="9" t="str">
        <f>","&amp;H399&amp;"(CASE WHEN TIPO_CNSM_CD='"&amp;P399&amp;"' AND "&amp;X399&amp;" THEN "&amp;G399&amp;" END) AS "&amp;I399</f>
        <v>,AVG(CASE WHEN TIPO_CNSM_CD='PRC_BAL' AND B.PERIODOMES=TO_CHAR(ADD_MONTHS(A.REF_DATE,-0),'YYYYMM') THEN VM_R_CNS_SDO END) AS I_MV_R_PRC_BAL_ST_L00M</v>
      </c>
      <c r="X399" s="54" t="str">
        <f t="shared" si="89"/>
        <v>B.PERIODOMES=TO_CHAR(ADD_MONTHS(A.REF_DATE,-0),'YYYYMM')</v>
      </c>
      <c r="Y399" s="54" t="str">
        <f>","&amp;I399&amp;"=B."&amp;I399</f>
        <v>,I_MV_R_PRC_BAL_ST_L00M=B.I_MV_R_PRC_BAL_ST_L00M</v>
      </c>
      <c r="Z399" s="40" t="str">
        <f>",B."&amp;I399</f>
        <v>,B.I_MV_R_PRC_BAL_ST_L00M</v>
      </c>
    </row>
    <row r="400" spans="1:26" x14ac:dyDescent="0.25">
      <c r="A400" s="8" t="s">
        <v>413</v>
      </c>
      <c r="B400" s="21">
        <f t="shared" si="90"/>
        <v>399</v>
      </c>
      <c r="C400" s="15">
        <f t="shared" si="91"/>
        <v>9</v>
      </c>
      <c r="D400" s="15">
        <f t="shared" si="93"/>
        <v>16</v>
      </c>
      <c r="E400" s="48" t="s">
        <v>402</v>
      </c>
      <c r="F400" s="48" t="s">
        <v>196</v>
      </c>
      <c r="G400" s="15" t="s">
        <v>134</v>
      </c>
      <c r="H400" s="15" t="s">
        <v>85</v>
      </c>
      <c r="I400" s="61" t="str">
        <f t="shared" si="94"/>
        <v>I_MV_R_PRC_BAL_ST_L02_01</v>
      </c>
      <c r="J400" s="15" cm="1">
        <f t="array" ref="J400">SUMPRODUCT(--(I400=$I$2:$I$625))</f>
        <v>1</v>
      </c>
      <c r="K400" s="14">
        <v>24</v>
      </c>
      <c r="L400" s="15" t="s">
        <v>449</v>
      </c>
      <c r="M400" s="15" t="s">
        <v>10</v>
      </c>
      <c r="N400" s="14" t="s">
        <v>520</v>
      </c>
      <c r="O400" s="15" t="str">
        <f>"R_"&amp;P400&amp;"_"&amp;F400</f>
        <v>R_PRC_BAL_ST</v>
      </c>
      <c r="P400" s="14" t="s">
        <v>491</v>
      </c>
      <c r="Q400" s="14" t="str">
        <f>VLOOKUP(L400,Nomencalture!$G$20:$H$33,2,0)</f>
        <v>Credit Card Purchases / Outstanding Balance</v>
      </c>
      <c r="R400" s="16" t="str">
        <f>IF(AND(S400="P",N400="R"),TEXT(T400,"00")&amp;"MB",IF(OR(T400&gt;1,N400="VM"),"L"&amp;TEXT(T400,"00")&amp;"_"&amp;TEXT(U400,"00"),"L"&amp;TEXT(U400,"00")&amp;"M"))</f>
        <v>L02_01</v>
      </c>
      <c r="S400" s="16" t="s">
        <v>90</v>
      </c>
      <c r="T400" s="16">
        <v>2</v>
      </c>
      <c r="U400" s="22">
        <v>1</v>
      </c>
      <c r="V400" s="53" t="str">
        <f t="shared" si="88"/>
        <v>ALTER TABLE MDL_ABT_B_PD_TDC_S01 ADD I_MV_R_PRC_BAL_ST_L02_01 NUMBER;</v>
      </c>
      <c r="W400" s="9" t="str">
        <f>","&amp;H400&amp;"(CASE WHEN TIPO_CNSM_CD='"&amp;P400&amp;"' AND "&amp;X400&amp;" THEN "&amp;G400&amp;" END) AS "&amp;I400</f>
        <v>,AVG(CASE WHEN TIPO_CNSM_CD='PRC_BAL' AND B.PERIODOMES=TO_CHAR(ADD_MONTHS(A.REF_DATE,-1),'YYYYMM') THEN VM_R_CNS_SDO END) AS I_MV_R_PRC_BAL_ST_L02_01</v>
      </c>
      <c r="X400" s="54" t="str">
        <f t="shared" si="89"/>
        <v>B.PERIODOMES=TO_CHAR(ADD_MONTHS(A.REF_DATE,-1),'YYYYMM')</v>
      </c>
      <c r="Y400" s="54" t="str">
        <f>","&amp;I400&amp;"=B."&amp;I400</f>
        <v>,I_MV_R_PRC_BAL_ST_L02_01=B.I_MV_R_PRC_BAL_ST_L02_01</v>
      </c>
      <c r="Z400" s="40" t="str">
        <f>",B."&amp;I400</f>
        <v>,B.I_MV_R_PRC_BAL_ST_L02_01</v>
      </c>
    </row>
    <row r="401" spans="1:26" x14ac:dyDescent="0.25">
      <c r="A401" s="8" t="s">
        <v>413</v>
      </c>
      <c r="B401" s="21">
        <f t="shared" si="90"/>
        <v>400</v>
      </c>
      <c r="C401" s="15">
        <f t="shared" si="91"/>
        <v>10</v>
      </c>
      <c r="D401" s="15">
        <f t="shared" si="93"/>
        <v>16</v>
      </c>
      <c r="E401" s="48" t="s">
        <v>402</v>
      </c>
      <c r="F401" s="48" t="s">
        <v>196</v>
      </c>
      <c r="G401" s="15" t="s">
        <v>134</v>
      </c>
      <c r="H401" s="15" t="s">
        <v>85</v>
      </c>
      <c r="I401" s="61" t="str">
        <f t="shared" si="94"/>
        <v>I_MV_R_PRC_BAL_ST_L03_02</v>
      </c>
      <c r="J401" s="15" cm="1">
        <f t="array" ref="J401">SUMPRODUCT(--(I401=$I$2:$I$625))</f>
        <v>1</v>
      </c>
      <c r="K401" s="14">
        <v>24</v>
      </c>
      <c r="L401" s="15" t="s">
        <v>449</v>
      </c>
      <c r="M401" s="15" t="s">
        <v>10</v>
      </c>
      <c r="N401" s="14" t="s">
        <v>520</v>
      </c>
      <c r="O401" s="15" t="str">
        <f>"R_"&amp;P401&amp;"_"&amp;F401</f>
        <v>R_PRC_BAL_ST</v>
      </c>
      <c r="P401" s="14" t="s">
        <v>491</v>
      </c>
      <c r="Q401" s="14" t="str">
        <f>VLOOKUP(L401,Nomencalture!$G$20:$H$33,2,0)</f>
        <v>Credit Card Purchases / Outstanding Balance</v>
      </c>
      <c r="R401" s="16" t="str">
        <f t="shared" ref="R401:R405" si="95">IF(AND(S401="P",N401="R"),TEXT(T401,"00")&amp;"MB",IF(OR(T401&gt;1,N401="VM"),"L"&amp;TEXT(T401,"00")&amp;"_"&amp;TEXT(U401,"00"),"L"&amp;TEXT(U401,"00")&amp;"M"))</f>
        <v>L03_02</v>
      </c>
      <c r="S401" s="16" t="s">
        <v>90</v>
      </c>
      <c r="T401" s="16">
        <v>3</v>
      </c>
      <c r="U401" s="22">
        <v>2</v>
      </c>
      <c r="V401" s="53" t="str">
        <f t="shared" si="88"/>
        <v>ALTER TABLE MDL_ABT_B_PD_TDC_S01 ADD I_MV_R_PRC_BAL_ST_L03_02 NUMBER;</v>
      </c>
      <c r="W401" s="9" t="str">
        <f>","&amp;H401&amp;"(CASE WHEN TIPO_CNSM_CD='"&amp;P401&amp;"' AND "&amp;X401&amp;" THEN "&amp;G401&amp;" END) AS "&amp;I401</f>
        <v>,AVG(CASE WHEN TIPO_CNSM_CD='PRC_BAL' AND B.PERIODOMES=TO_CHAR(ADD_MONTHS(A.REF_DATE,-2),'YYYYMM') THEN VM_R_CNS_SDO END) AS I_MV_R_PRC_BAL_ST_L03_02</v>
      </c>
      <c r="X401" s="54" t="str">
        <f t="shared" si="89"/>
        <v>B.PERIODOMES=TO_CHAR(ADD_MONTHS(A.REF_DATE,-2),'YYYYMM')</v>
      </c>
      <c r="Y401" s="54" t="str">
        <f>","&amp;I401&amp;"=B."&amp;I401</f>
        <v>,I_MV_R_PRC_BAL_ST_L03_02=B.I_MV_R_PRC_BAL_ST_L03_02</v>
      </c>
      <c r="Z401" s="40" t="str">
        <f>",B."&amp;I401</f>
        <v>,B.I_MV_R_PRC_BAL_ST_L03_02</v>
      </c>
    </row>
    <row r="402" spans="1:26" x14ac:dyDescent="0.25">
      <c r="A402" s="8" t="s">
        <v>413</v>
      </c>
      <c r="B402" s="21">
        <f t="shared" si="90"/>
        <v>401</v>
      </c>
      <c r="C402" s="15">
        <f t="shared" si="91"/>
        <v>11</v>
      </c>
      <c r="D402" s="15">
        <f t="shared" si="93"/>
        <v>16</v>
      </c>
      <c r="E402" s="48" t="s">
        <v>402</v>
      </c>
      <c r="F402" s="48" t="s">
        <v>196</v>
      </c>
      <c r="G402" s="15" t="s">
        <v>135</v>
      </c>
      <c r="H402" s="15" t="s">
        <v>85</v>
      </c>
      <c r="I402" s="61" t="str">
        <f t="shared" si="94"/>
        <v>I_QV_R_PRC_BAL_ST_L06_03</v>
      </c>
      <c r="J402" s="15" cm="1">
        <f t="array" ref="J402">SUMPRODUCT(--(I402=$I$2:$I$625))</f>
        <v>1</v>
      </c>
      <c r="K402" s="14">
        <v>24</v>
      </c>
      <c r="L402" s="15" t="s">
        <v>449</v>
      </c>
      <c r="M402" s="15" t="s">
        <v>10</v>
      </c>
      <c r="N402" s="14" t="s">
        <v>521</v>
      </c>
      <c r="O402" s="15" t="str">
        <f>"R_"&amp;P402&amp;"_"&amp;F402</f>
        <v>R_PRC_BAL_ST</v>
      </c>
      <c r="P402" s="14" t="s">
        <v>491</v>
      </c>
      <c r="Q402" s="14" t="str">
        <f>VLOOKUP(L402,Nomencalture!$G$20:$H$33,2,0)</f>
        <v>Credit Card Purchases / Outstanding Balance</v>
      </c>
      <c r="R402" s="16" t="str">
        <f t="shared" si="95"/>
        <v>L06_03</v>
      </c>
      <c r="S402" s="16" t="s">
        <v>90</v>
      </c>
      <c r="T402" s="16">
        <v>6</v>
      </c>
      <c r="U402" s="22">
        <v>3</v>
      </c>
      <c r="V402" s="53" t="str">
        <f t="shared" si="88"/>
        <v>ALTER TABLE MDL_ABT_B_PD_TDC_S01 ADD I_QV_R_PRC_BAL_ST_L06_03 NUMBER;</v>
      </c>
      <c r="W402" s="9" t="str">
        <f>","&amp;H402&amp;"(CASE WHEN TIPO_CNSM_CD='"&amp;P402&amp;"' AND "&amp;X402&amp;" THEN "&amp;G402&amp;" END) AS "&amp;I402</f>
        <v>,AVG(CASE WHEN TIPO_CNSM_CD='PRC_BAL' AND B.PERIODOMES=TO_CHAR(ADD_MONTHS(A.REF_DATE,-3),'YYYYMM') THEN VT_R_CNS_SDO END) AS I_QV_R_PRC_BAL_ST_L06_03</v>
      </c>
      <c r="X402" s="54" t="str">
        <f t="shared" si="89"/>
        <v>B.PERIODOMES=TO_CHAR(ADD_MONTHS(A.REF_DATE,-3),'YYYYMM')</v>
      </c>
      <c r="Y402" s="54" t="str">
        <f>","&amp;I402&amp;"=B."&amp;I402</f>
        <v>,I_QV_R_PRC_BAL_ST_L06_03=B.I_QV_R_PRC_BAL_ST_L06_03</v>
      </c>
      <c r="Z402" s="40" t="str">
        <f>",B."&amp;I402</f>
        <v>,B.I_QV_R_PRC_BAL_ST_L06_03</v>
      </c>
    </row>
    <row r="403" spans="1:26" x14ac:dyDescent="0.25">
      <c r="A403" s="8" t="s">
        <v>413</v>
      </c>
      <c r="B403" s="21">
        <f t="shared" si="90"/>
        <v>402</v>
      </c>
      <c r="C403" s="15">
        <f t="shared" si="91"/>
        <v>12</v>
      </c>
      <c r="D403" s="15">
        <f t="shared" si="93"/>
        <v>16</v>
      </c>
      <c r="E403" s="48" t="s">
        <v>402</v>
      </c>
      <c r="F403" s="48" t="s">
        <v>196</v>
      </c>
      <c r="G403" s="15" t="s">
        <v>135</v>
      </c>
      <c r="H403" s="15" t="s">
        <v>85</v>
      </c>
      <c r="I403" s="61" t="str">
        <f t="shared" si="94"/>
        <v>I_QV_R_PRC_BAL_ST_L09_06</v>
      </c>
      <c r="J403" s="15" cm="1">
        <f t="array" ref="J403">SUMPRODUCT(--(I403=$I$2:$I$625))</f>
        <v>1</v>
      </c>
      <c r="K403" s="14">
        <v>24</v>
      </c>
      <c r="L403" s="15" t="s">
        <v>449</v>
      </c>
      <c r="M403" s="15" t="s">
        <v>10</v>
      </c>
      <c r="N403" s="14" t="s">
        <v>521</v>
      </c>
      <c r="O403" s="15" t="str">
        <f>"R_"&amp;P403&amp;"_"&amp;F403</f>
        <v>R_PRC_BAL_ST</v>
      </c>
      <c r="P403" s="14" t="s">
        <v>491</v>
      </c>
      <c r="Q403" s="14" t="str">
        <f>VLOOKUP(L403,Nomencalture!$G$20:$H$33,2,0)</f>
        <v>Credit Card Purchases / Outstanding Balance</v>
      </c>
      <c r="R403" s="16" t="str">
        <f t="shared" si="95"/>
        <v>L09_06</v>
      </c>
      <c r="S403" s="16" t="s">
        <v>90</v>
      </c>
      <c r="T403" s="16">
        <v>9</v>
      </c>
      <c r="U403" s="22">
        <v>6</v>
      </c>
      <c r="V403" s="53" t="str">
        <f t="shared" si="88"/>
        <v>ALTER TABLE MDL_ABT_B_PD_TDC_S01 ADD I_QV_R_PRC_BAL_ST_L09_06 NUMBER;</v>
      </c>
      <c r="W403" s="9" t="str">
        <f>","&amp;H403&amp;"(CASE WHEN TIPO_CNSM_CD='"&amp;P403&amp;"' AND "&amp;X403&amp;" THEN "&amp;G403&amp;" END) AS "&amp;I403</f>
        <v>,AVG(CASE WHEN TIPO_CNSM_CD='PRC_BAL' AND B.PERIODOMES=TO_CHAR(ADD_MONTHS(A.REF_DATE,-6),'YYYYMM') THEN VT_R_CNS_SDO END) AS I_QV_R_PRC_BAL_ST_L09_06</v>
      </c>
      <c r="X403" s="54" t="str">
        <f t="shared" si="89"/>
        <v>B.PERIODOMES=TO_CHAR(ADD_MONTHS(A.REF_DATE,-6),'YYYYMM')</v>
      </c>
      <c r="Y403" s="54" t="str">
        <f>","&amp;I403&amp;"=B."&amp;I403</f>
        <v>,I_QV_R_PRC_BAL_ST_L09_06=B.I_QV_R_PRC_BAL_ST_L09_06</v>
      </c>
      <c r="Z403" s="40" t="str">
        <f>",B."&amp;I403</f>
        <v>,B.I_QV_R_PRC_BAL_ST_L09_06</v>
      </c>
    </row>
    <row r="404" spans="1:26" x14ac:dyDescent="0.25">
      <c r="A404" s="8" t="s">
        <v>413</v>
      </c>
      <c r="B404" s="21">
        <f t="shared" si="90"/>
        <v>403</v>
      </c>
      <c r="C404" s="15">
        <f t="shared" si="91"/>
        <v>13</v>
      </c>
      <c r="D404" s="15">
        <f t="shared" si="93"/>
        <v>16</v>
      </c>
      <c r="E404" s="48" t="s">
        <v>402</v>
      </c>
      <c r="F404" s="48" t="s">
        <v>196</v>
      </c>
      <c r="G404" s="15" t="s">
        <v>135</v>
      </c>
      <c r="H404" s="15" t="s">
        <v>85</v>
      </c>
      <c r="I404" s="61" t="str">
        <f t="shared" si="94"/>
        <v>I_QV_R_PRC_BAL_ST_L12_09</v>
      </c>
      <c r="J404" s="15" cm="1">
        <f t="array" ref="J404">SUMPRODUCT(--(I404=$I$2:$I$625))</f>
        <v>1</v>
      </c>
      <c r="K404" s="14">
        <v>24</v>
      </c>
      <c r="L404" s="15" t="s">
        <v>449</v>
      </c>
      <c r="M404" s="15" t="s">
        <v>10</v>
      </c>
      <c r="N404" s="14" t="s">
        <v>521</v>
      </c>
      <c r="O404" s="15" t="str">
        <f>"R_"&amp;P404&amp;"_"&amp;F404</f>
        <v>R_PRC_BAL_ST</v>
      </c>
      <c r="P404" s="14" t="s">
        <v>491</v>
      </c>
      <c r="Q404" s="14" t="str">
        <f>VLOOKUP(L404,Nomencalture!$G$20:$H$33,2,0)</f>
        <v>Credit Card Purchases / Outstanding Balance</v>
      </c>
      <c r="R404" s="16" t="str">
        <f t="shared" si="95"/>
        <v>L12_09</v>
      </c>
      <c r="S404" s="16" t="s">
        <v>90</v>
      </c>
      <c r="T404" s="16">
        <v>12</v>
      </c>
      <c r="U404" s="22">
        <v>9</v>
      </c>
      <c r="V404" s="53" t="str">
        <f t="shared" si="88"/>
        <v>ALTER TABLE MDL_ABT_B_PD_TDC_S01 ADD I_QV_R_PRC_BAL_ST_L12_09 NUMBER;</v>
      </c>
      <c r="W404" s="9" t="str">
        <f>","&amp;H404&amp;"(CASE WHEN TIPO_CNSM_CD='"&amp;P404&amp;"' AND "&amp;X404&amp;" THEN "&amp;G404&amp;" END) AS "&amp;I404</f>
        <v>,AVG(CASE WHEN TIPO_CNSM_CD='PRC_BAL' AND B.PERIODOMES=TO_CHAR(ADD_MONTHS(A.REF_DATE,-9),'YYYYMM') THEN VT_R_CNS_SDO END) AS I_QV_R_PRC_BAL_ST_L12_09</v>
      </c>
      <c r="X404" s="54" t="str">
        <f t="shared" si="89"/>
        <v>B.PERIODOMES=TO_CHAR(ADD_MONTHS(A.REF_DATE,-9),'YYYYMM')</v>
      </c>
      <c r="Y404" s="54" t="str">
        <f>","&amp;I404&amp;"=B."&amp;I404</f>
        <v>,I_QV_R_PRC_BAL_ST_L12_09=B.I_QV_R_PRC_BAL_ST_L12_09</v>
      </c>
      <c r="Z404" s="40" t="str">
        <f>",B."&amp;I404</f>
        <v>,B.I_QV_R_PRC_BAL_ST_L12_09</v>
      </c>
    </row>
    <row r="405" spans="1:26" x14ac:dyDescent="0.25">
      <c r="A405" s="8" t="s">
        <v>413</v>
      </c>
      <c r="B405" s="21">
        <f t="shared" si="90"/>
        <v>404</v>
      </c>
      <c r="C405" s="15">
        <f t="shared" si="91"/>
        <v>14</v>
      </c>
      <c r="D405" s="15">
        <f t="shared" si="93"/>
        <v>16</v>
      </c>
      <c r="E405" s="48" t="s">
        <v>402</v>
      </c>
      <c r="F405" s="48" t="s">
        <v>196</v>
      </c>
      <c r="G405" s="15" t="s">
        <v>136</v>
      </c>
      <c r="H405" s="15" t="s">
        <v>85</v>
      </c>
      <c r="I405" s="61" t="str">
        <f t="shared" si="94"/>
        <v>I_SV_R_PRC_BAL_ST_L12_06</v>
      </c>
      <c r="J405" s="15" cm="1">
        <f t="array" ref="J405">SUMPRODUCT(--(I405=$I$2:$I$625))</f>
        <v>1</v>
      </c>
      <c r="K405" s="14">
        <v>24</v>
      </c>
      <c r="L405" s="15" t="s">
        <v>449</v>
      </c>
      <c r="M405" s="15" t="s">
        <v>10</v>
      </c>
      <c r="N405" s="14" t="s">
        <v>523</v>
      </c>
      <c r="O405" s="15" t="str">
        <f>"R_"&amp;P405&amp;"_"&amp;F405</f>
        <v>R_PRC_BAL_ST</v>
      </c>
      <c r="P405" s="14" t="s">
        <v>491</v>
      </c>
      <c r="Q405" s="14" t="str">
        <f>VLOOKUP(L405,Nomencalture!$G$20:$H$33,2,0)</f>
        <v>Credit Card Purchases / Outstanding Balance</v>
      </c>
      <c r="R405" s="16" t="str">
        <f t="shared" si="95"/>
        <v>L12_06</v>
      </c>
      <c r="S405" s="16" t="s">
        <v>90</v>
      </c>
      <c r="T405" s="16">
        <v>12</v>
      </c>
      <c r="U405" s="22">
        <v>6</v>
      </c>
      <c r="V405" s="53" t="str">
        <f t="shared" si="88"/>
        <v>ALTER TABLE MDL_ABT_B_PD_TDC_S01 ADD I_SV_R_PRC_BAL_ST_L12_06 NUMBER;</v>
      </c>
      <c r="W405" s="9" t="str">
        <f>","&amp;H405&amp;"(CASE WHEN TIPO_CNSM_CD='"&amp;P405&amp;"' AND "&amp;X405&amp;" THEN "&amp;G405&amp;" END) AS "&amp;I405</f>
        <v>,AVG(CASE WHEN TIPO_CNSM_CD='PRC_BAL' AND B.PERIODOMES=TO_CHAR(ADD_MONTHS(A.REF_DATE,-6),'YYYYMM') THEN VS_R_CNS_SDO END) AS I_SV_R_PRC_BAL_ST_L12_06</v>
      </c>
      <c r="X405" s="54" t="str">
        <f t="shared" si="89"/>
        <v>B.PERIODOMES=TO_CHAR(ADD_MONTHS(A.REF_DATE,-6),'YYYYMM')</v>
      </c>
      <c r="Y405" s="54" t="str">
        <f>","&amp;I405&amp;"=B."&amp;I405</f>
        <v>,I_SV_R_PRC_BAL_ST_L12_06=B.I_SV_R_PRC_BAL_ST_L12_06</v>
      </c>
      <c r="Z405" s="40" t="str">
        <f>",B."&amp;I405</f>
        <v>,B.I_SV_R_PRC_BAL_ST_L12_06</v>
      </c>
    </row>
    <row r="406" spans="1:26" x14ac:dyDescent="0.25">
      <c r="A406" s="8" t="s">
        <v>413</v>
      </c>
      <c r="B406" s="21">
        <f t="shared" si="90"/>
        <v>405</v>
      </c>
      <c r="C406" s="15">
        <f t="shared" si="91"/>
        <v>15</v>
      </c>
      <c r="D406" s="15">
        <f t="shared" si="93"/>
        <v>16</v>
      </c>
      <c r="E406" s="48" t="s">
        <v>402</v>
      </c>
      <c r="F406" s="48" t="s">
        <v>196</v>
      </c>
      <c r="G406" s="15" t="s">
        <v>76</v>
      </c>
      <c r="H406" s="15" t="s">
        <v>85</v>
      </c>
      <c r="I406" s="61" t="str">
        <f t="shared" si="94"/>
        <v>I_AV_R_PRC_BAL_ST_L03M</v>
      </c>
      <c r="J406" s="15" cm="1">
        <f t="array" ref="J406">SUMPRODUCT(--(I406=$I$2:$I$625))</f>
        <v>1</v>
      </c>
      <c r="K406" s="14">
        <v>23</v>
      </c>
      <c r="L406" s="15" t="s">
        <v>449</v>
      </c>
      <c r="M406" s="15" t="s">
        <v>10</v>
      </c>
      <c r="N406" s="14" t="s">
        <v>15</v>
      </c>
      <c r="O406" s="15" t="str">
        <f>"R_"&amp;P406&amp;"_"&amp;F406</f>
        <v>R_PRC_BAL_ST</v>
      </c>
      <c r="P406" s="14" t="s">
        <v>491</v>
      </c>
      <c r="Q406" s="14" t="str">
        <f>VLOOKUP(L406,Nomencalture!$G$20:$H$33,2,0)</f>
        <v>Credit Card Purchases / Outstanding Balance</v>
      </c>
      <c r="R406" s="16" t="str">
        <f>IF(AND(S406="P",N406="R"),TEXT(T406,"00")&amp;"MB",IF(OR(T406&gt;1,N406="VM"),"L"&amp;TEXT(T406,"00")&amp;"_"&amp;TEXT(U406,"00"),"L"&amp;TEXT(U406,"00")&amp;"M"))</f>
        <v>L03M</v>
      </c>
      <c r="S406" s="16" t="s">
        <v>54</v>
      </c>
      <c r="T406" s="20">
        <v>1</v>
      </c>
      <c r="U406" s="21">
        <v>3</v>
      </c>
      <c r="V406" s="53" t="str">
        <f t="shared" si="88"/>
        <v>ALTER TABLE MDL_ABT_B_PD_TDC_S01 ADD I_AV_R_PRC_BAL_ST_L03M NUMBER;</v>
      </c>
      <c r="W406" s="9" t="str">
        <f>","&amp;H406&amp;"(CASE WHEN TIPO_CNSM_CD='"&amp;P406&amp;"' AND "&amp;X406&amp;" THEN "&amp;G406&amp;" END) AS "&amp;I406</f>
        <v>,AVG(CASE WHEN TIPO_CNSM_CD='PRC_BAL' AND B.PERIODOMES BETWEEN TO_CHAR(ADD_MONTHS(A.REF_DATE,-3),'YYYYMM') AND TO_CHAR(ADD_MONTHS(A.REF_DATE,-1),'YYYYMM') THEN R_CNS_SDO END) AS I_AV_R_PRC_BAL_ST_L03M</v>
      </c>
      <c r="X406" s="54" t="str">
        <f t="shared" si="89"/>
        <v>B.PERIODOMES BETWEEN TO_CHAR(ADD_MONTHS(A.REF_DATE,-3),'YYYYMM') AND TO_CHAR(ADD_MONTHS(A.REF_DATE,-1),'YYYYMM')</v>
      </c>
      <c r="Y406" s="54" t="str">
        <f>","&amp;I406&amp;"=B."&amp;I406</f>
        <v>,I_AV_R_PRC_BAL_ST_L03M=B.I_AV_R_PRC_BAL_ST_L03M</v>
      </c>
      <c r="Z406" s="40" t="str">
        <f>",B."&amp;I406</f>
        <v>,B.I_AV_R_PRC_BAL_ST_L03M</v>
      </c>
    </row>
    <row r="407" spans="1:26" x14ac:dyDescent="0.25">
      <c r="A407" s="8" t="s">
        <v>413</v>
      </c>
      <c r="B407" s="21">
        <f t="shared" si="90"/>
        <v>406</v>
      </c>
      <c r="C407" s="15">
        <f t="shared" si="91"/>
        <v>16</v>
      </c>
      <c r="D407" s="15">
        <f t="shared" si="93"/>
        <v>16</v>
      </c>
      <c r="E407" s="48" t="s">
        <v>402</v>
      </c>
      <c r="F407" s="48" t="s">
        <v>196</v>
      </c>
      <c r="G407" s="15" t="s">
        <v>76</v>
      </c>
      <c r="H407" s="15" t="s">
        <v>85</v>
      </c>
      <c r="I407" s="61" t="str">
        <f t="shared" si="94"/>
        <v>I_AV_R_PRC_BAL_ST_L06M</v>
      </c>
      <c r="J407" s="15" cm="1">
        <f t="array" ref="J407">SUMPRODUCT(--(I407=$I$2:$I$625))</f>
        <v>1</v>
      </c>
      <c r="K407" s="14">
        <v>23</v>
      </c>
      <c r="L407" s="15" t="s">
        <v>449</v>
      </c>
      <c r="M407" s="15" t="s">
        <v>10</v>
      </c>
      <c r="N407" s="14" t="s">
        <v>15</v>
      </c>
      <c r="O407" s="15" t="str">
        <f>"R_"&amp;P407&amp;"_"&amp;F407</f>
        <v>R_PRC_BAL_ST</v>
      </c>
      <c r="P407" s="14" t="s">
        <v>491</v>
      </c>
      <c r="Q407" s="14" t="str">
        <f>VLOOKUP(L407,Nomencalture!$G$20:$H$33,2,0)</f>
        <v>Credit Card Purchases / Outstanding Balance</v>
      </c>
      <c r="R407" s="16" t="str">
        <f>IF(AND(S407="P",N407="R"),TEXT(T407,"00")&amp;"MB",IF(OR(T407&gt;1,N407="VM"),"L"&amp;TEXT(T407,"00")&amp;"_"&amp;TEXT(U407,"00"),"L"&amp;TEXT(U407,"00")&amp;"M"))</f>
        <v>L06M</v>
      </c>
      <c r="S407" s="16" t="s">
        <v>54</v>
      </c>
      <c r="T407" s="20">
        <v>1</v>
      </c>
      <c r="U407" s="21">
        <v>6</v>
      </c>
      <c r="V407" s="53" t="str">
        <f t="shared" si="88"/>
        <v>ALTER TABLE MDL_ABT_B_PD_TDC_S01 ADD I_AV_R_PRC_BAL_ST_L06M NUMBER;</v>
      </c>
      <c r="W407" s="9" t="str">
        <f>","&amp;H407&amp;"(CASE WHEN TIPO_CNSM_CD='"&amp;P407&amp;"' AND "&amp;X407&amp;" THEN "&amp;G407&amp;" END) AS "&amp;I407</f>
        <v>,AVG(CASE WHEN TIPO_CNSM_CD='PRC_BAL' AND B.PERIODOMES BETWEEN TO_CHAR(ADD_MONTHS(A.REF_DATE,-6),'YYYYMM') AND TO_CHAR(ADD_MONTHS(A.REF_DATE,-1),'YYYYMM') THEN R_CNS_SDO END) AS I_AV_R_PRC_BAL_ST_L06M</v>
      </c>
      <c r="X407" s="54" t="str">
        <f t="shared" si="89"/>
        <v>B.PERIODOMES BETWEEN TO_CHAR(ADD_MONTHS(A.REF_DATE,-6),'YYYYMM') AND TO_CHAR(ADD_MONTHS(A.REF_DATE,-1),'YYYYMM')</v>
      </c>
      <c r="Y407" s="54" t="str">
        <f>","&amp;I407&amp;"=B."&amp;I407</f>
        <v>,I_AV_R_PRC_BAL_ST_L06M=B.I_AV_R_PRC_BAL_ST_L06M</v>
      </c>
      <c r="Z407" s="40" t="str">
        <f>",B."&amp;I407</f>
        <v>,B.I_AV_R_PRC_BAL_ST_L06M</v>
      </c>
    </row>
    <row r="408" spans="1:26" x14ac:dyDescent="0.25">
      <c r="A408" s="8" t="s">
        <v>413</v>
      </c>
      <c r="B408" s="21">
        <f t="shared" si="90"/>
        <v>407</v>
      </c>
      <c r="C408" s="15">
        <f t="shared" si="91"/>
        <v>17</v>
      </c>
      <c r="D408" s="15">
        <f t="shared" si="93"/>
        <v>16</v>
      </c>
      <c r="E408" s="48" t="s">
        <v>402</v>
      </c>
      <c r="F408" s="48" t="s">
        <v>196</v>
      </c>
      <c r="G408" s="15" t="s">
        <v>76</v>
      </c>
      <c r="H408" s="15" t="s">
        <v>85</v>
      </c>
      <c r="I408" s="61" t="str">
        <f t="shared" si="94"/>
        <v>I_AV_R_PRC_BAL_ST_L12M</v>
      </c>
      <c r="J408" s="15" cm="1">
        <f t="array" ref="J408">SUMPRODUCT(--(I408=$I$2:$I$625))</f>
        <v>1</v>
      </c>
      <c r="K408" s="14">
        <v>23</v>
      </c>
      <c r="L408" s="15" t="s">
        <v>449</v>
      </c>
      <c r="M408" s="15" t="s">
        <v>10</v>
      </c>
      <c r="N408" s="14" t="s">
        <v>15</v>
      </c>
      <c r="O408" s="15" t="str">
        <f>"R_"&amp;P408&amp;"_"&amp;F408</f>
        <v>R_PRC_BAL_ST</v>
      </c>
      <c r="P408" s="14" t="s">
        <v>491</v>
      </c>
      <c r="Q408" s="14" t="str">
        <f>VLOOKUP(L408,Nomencalture!$G$20:$H$33,2,0)</f>
        <v>Credit Card Purchases / Outstanding Balance</v>
      </c>
      <c r="R408" s="16" t="str">
        <f t="shared" ref="R408:R417" si="96">IF(AND(S408="P",N408="R"),TEXT(T408,"00")&amp;"MB",IF(OR(T408&gt;1,N408="VM"),"L"&amp;TEXT(T408,"00")&amp;"_"&amp;TEXT(U408,"00"),"L"&amp;TEXT(U408,"00")&amp;"M"))</f>
        <v>L12M</v>
      </c>
      <c r="S408" s="16" t="s">
        <v>54</v>
      </c>
      <c r="T408" s="20">
        <v>1</v>
      </c>
      <c r="U408" s="21">
        <v>12</v>
      </c>
      <c r="V408" s="53" t="str">
        <f t="shared" si="88"/>
        <v>ALTER TABLE MDL_ABT_B_PD_TDC_S01 ADD I_AV_R_PRC_BAL_ST_L12M NUMBER;</v>
      </c>
      <c r="W408" s="9" t="str">
        <f>","&amp;H408&amp;"(CASE WHEN TIPO_CNSM_CD='"&amp;P408&amp;"' AND "&amp;X408&amp;" THEN "&amp;G408&amp;" END) AS "&amp;I408</f>
        <v>,AVG(CASE WHEN TIPO_CNSM_CD='PRC_BAL' AND B.PERIODOMES BETWEEN TO_CHAR(ADD_MONTHS(A.REF_DATE,-12),'YYYYMM') AND TO_CHAR(ADD_MONTHS(A.REF_DATE,-1),'YYYYMM') THEN R_CNS_SDO END) AS I_AV_R_PRC_BAL_ST_L12M</v>
      </c>
      <c r="X408" s="54" t="str">
        <f t="shared" si="89"/>
        <v>B.PERIODOMES BETWEEN TO_CHAR(ADD_MONTHS(A.REF_DATE,-12),'YYYYMM') AND TO_CHAR(ADD_MONTHS(A.REF_DATE,-1),'YYYYMM')</v>
      </c>
      <c r="Y408" s="54" t="str">
        <f>","&amp;I408&amp;"=B."&amp;I408</f>
        <v>,I_AV_R_PRC_BAL_ST_L12M=B.I_AV_R_PRC_BAL_ST_L12M</v>
      </c>
      <c r="Z408" s="40" t="str">
        <f>",B."&amp;I408</f>
        <v>,B.I_AV_R_PRC_BAL_ST_L12M</v>
      </c>
    </row>
    <row r="409" spans="1:26" x14ac:dyDescent="0.25">
      <c r="A409" s="8" t="s">
        <v>413</v>
      </c>
      <c r="B409" s="21">
        <f t="shared" si="90"/>
        <v>408</v>
      </c>
      <c r="C409" s="15">
        <f t="shared" si="91"/>
        <v>18</v>
      </c>
      <c r="D409" s="15">
        <f t="shared" si="93"/>
        <v>16</v>
      </c>
      <c r="E409" s="48" t="s">
        <v>402</v>
      </c>
      <c r="F409" s="48" t="s">
        <v>196</v>
      </c>
      <c r="G409" s="15" t="s">
        <v>76</v>
      </c>
      <c r="H409" s="15" t="s">
        <v>85</v>
      </c>
      <c r="I409" s="61" t="str">
        <f t="shared" si="94"/>
        <v>I_AV_R_PRC_BAL_ST_L13_24</v>
      </c>
      <c r="J409" s="15" cm="1">
        <f t="array" ref="J409">SUMPRODUCT(--(I409=$I$2:$I$625))</f>
        <v>1</v>
      </c>
      <c r="K409" s="14">
        <v>25</v>
      </c>
      <c r="L409" s="15" t="s">
        <v>449</v>
      </c>
      <c r="M409" s="15" t="s">
        <v>10</v>
      </c>
      <c r="N409" s="14" t="s">
        <v>15</v>
      </c>
      <c r="O409" s="15" t="str">
        <f>"R_"&amp;P409&amp;"_"&amp;F409</f>
        <v>R_PRC_BAL_ST</v>
      </c>
      <c r="P409" s="14" t="s">
        <v>491</v>
      </c>
      <c r="Q409" s="14" t="str">
        <f>VLOOKUP(L409,Nomencalture!$G$20:$H$33,2,0)</f>
        <v>Credit Card Purchases / Outstanding Balance</v>
      </c>
      <c r="R409" s="16" t="str">
        <f t="shared" si="96"/>
        <v>L13_24</v>
      </c>
      <c r="S409" s="16" t="s">
        <v>54</v>
      </c>
      <c r="T409" s="20">
        <v>13</v>
      </c>
      <c r="U409" s="21">
        <v>24</v>
      </c>
      <c r="V409" s="53" t="str">
        <f t="shared" si="88"/>
        <v>ALTER TABLE MDL_ABT_B_PD_TDC_S01 ADD I_AV_R_PRC_BAL_ST_L13_24 NUMBER;</v>
      </c>
      <c r="W409" s="9" t="str">
        <f>","&amp;H409&amp;"(CASE WHEN TIPO_CNSM_CD='"&amp;P409&amp;"' AND "&amp;X409&amp;" THEN "&amp;G409&amp;" END) AS "&amp;I409</f>
        <v>,AVG(CASE WHEN TIPO_CNSM_CD='PRC_BAL' AND B.PERIODOMES BETWEEN TO_CHAR(ADD_MONTHS(A.REF_DATE,-24),'YYYYMM') AND TO_CHAR(ADD_MONTHS(A.REF_DATE,-13),'YYYYMM') THEN R_CNS_SDO END) AS I_AV_R_PRC_BAL_ST_L13_24</v>
      </c>
      <c r="X409" s="54" t="str">
        <f t="shared" si="89"/>
        <v>B.PERIODOMES BETWEEN TO_CHAR(ADD_MONTHS(A.REF_DATE,-24),'YYYYMM') AND TO_CHAR(ADD_MONTHS(A.REF_DATE,-13),'YYYYMM')</v>
      </c>
      <c r="Y409" s="54" t="str">
        <f>","&amp;I409&amp;"=B."&amp;I409</f>
        <v>,I_AV_R_PRC_BAL_ST_L13_24=B.I_AV_R_PRC_BAL_ST_L13_24</v>
      </c>
      <c r="Z409" s="40" t="str">
        <f>",B."&amp;I409</f>
        <v>,B.I_AV_R_PRC_BAL_ST_L13_24</v>
      </c>
    </row>
    <row r="410" spans="1:26" x14ac:dyDescent="0.25">
      <c r="A410" s="8" t="s">
        <v>413</v>
      </c>
      <c r="B410" s="21">
        <f t="shared" si="90"/>
        <v>409</v>
      </c>
      <c r="C410" s="15">
        <f t="shared" si="91"/>
        <v>19</v>
      </c>
      <c r="D410" s="15">
        <f t="shared" si="93"/>
        <v>16</v>
      </c>
      <c r="E410" s="48" t="s">
        <v>402</v>
      </c>
      <c r="F410" s="48" t="s">
        <v>196</v>
      </c>
      <c r="G410" s="15" t="s">
        <v>137</v>
      </c>
      <c r="H410" s="15" t="s">
        <v>86</v>
      </c>
      <c r="I410" s="61" t="str">
        <f t="shared" si="94"/>
        <v>I_SIN_R_PRC_BAL_ST_L03M</v>
      </c>
      <c r="J410" s="15" cm="1">
        <f t="array" ref="J410">SUMPRODUCT(--(I410=$I$2:$I$625))</f>
        <v>1</v>
      </c>
      <c r="K410" s="14">
        <v>24</v>
      </c>
      <c r="L410" s="15" t="s">
        <v>449</v>
      </c>
      <c r="M410" s="15" t="s">
        <v>10</v>
      </c>
      <c r="N410" s="14" t="s">
        <v>16</v>
      </c>
      <c r="O410" s="15" t="str">
        <f>"R_"&amp;P410&amp;"_"&amp;F410</f>
        <v>R_PRC_BAL_ST</v>
      </c>
      <c r="P410" s="14" t="s">
        <v>491</v>
      </c>
      <c r="Q410" s="14" t="str">
        <f>VLOOKUP(L410,Nomencalture!$G$20:$H$33,2,0)</f>
        <v>Credit Card Purchases / Outstanding Balance</v>
      </c>
      <c r="R410" s="16" t="str">
        <f t="shared" si="96"/>
        <v>L03M</v>
      </c>
      <c r="S410" s="16" t="s">
        <v>54</v>
      </c>
      <c r="T410" s="20">
        <v>1</v>
      </c>
      <c r="U410" s="21">
        <v>3</v>
      </c>
      <c r="V410" s="53" t="str">
        <f t="shared" si="88"/>
        <v>ALTER TABLE MDL_ABT_B_PD_TDC_S01 ADD I_SIN_R_PRC_BAL_ST_L03M NUMBER;</v>
      </c>
      <c r="W410" s="9" t="str">
        <f>","&amp;H410&amp;"(CASE WHEN TIPO_CNSM_CD='"&amp;P410&amp;"' AND "&amp;X410&amp;" THEN "&amp;G410&amp;" END) AS "&amp;I410</f>
        <v>,SUM(CASE WHEN TIPO_CNSM_CD='PRC_BAL' AND B.PERIODOMES BETWEEN TO_CHAR(ADD_MONTHS(A.REF_DATE,-3),'YYYYMM') AND TO_CHAR(ADD_MONTHS(A.REF_DATE,-1),'YYYYMM') THEN IN_R_CNS_SDO END) AS I_SIN_R_PRC_BAL_ST_L03M</v>
      </c>
      <c r="X410" s="54" t="str">
        <f t="shared" si="89"/>
        <v>B.PERIODOMES BETWEEN TO_CHAR(ADD_MONTHS(A.REF_DATE,-3),'YYYYMM') AND TO_CHAR(ADD_MONTHS(A.REF_DATE,-1),'YYYYMM')</v>
      </c>
      <c r="Y410" s="54" t="str">
        <f>","&amp;I410&amp;"=B."&amp;I410</f>
        <v>,I_SIN_R_PRC_BAL_ST_L03M=B.I_SIN_R_PRC_BAL_ST_L03M</v>
      </c>
      <c r="Z410" s="40" t="str">
        <f>",B."&amp;I410</f>
        <v>,B.I_SIN_R_PRC_BAL_ST_L03M</v>
      </c>
    </row>
    <row r="411" spans="1:26" x14ac:dyDescent="0.25">
      <c r="A411" s="8" t="s">
        <v>413</v>
      </c>
      <c r="B411" s="21">
        <f t="shared" si="90"/>
        <v>410</v>
      </c>
      <c r="C411" s="15">
        <f t="shared" si="91"/>
        <v>20</v>
      </c>
      <c r="D411" s="15">
        <f t="shared" si="93"/>
        <v>16</v>
      </c>
      <c r="E411" s="48" t="s">
        <v>402</v>
      </c>
      <c r="F411" s="48" t="s">
        <v>196</v>
      </c>
      <c r="G411" s="15" t="s">
        <v>137</v>
      </c>
      <c r="H411" s="15" t="s">
        <v>86</v>
      </c>
      <c r="I411" s="61" t="str">
        <f t="shared" si="94"/>
        <v>I_SIN_R_PRC_BAL_ST_L06M</v>
      </c>
      <c r="J411" s="15" cm="1">
        <f t="array" ref="J411">SUMPRODUCT(--(I411=$I$2:$I$625))</f>
        <v>1</v>
      </c>
      <c r="K411" s="14">
        <v>24</v>
      </c>
      <c r="L411" s="15" t="s">
        <v>449</v>
      </c>
      <c r="M411" s="15" t="s">
        <v>10</v>
      </c>
      <c r="N411" s="14" t="s">
        <v>16</v>
      </c>
      <c r="O411" s="15" t="str">
        <f>"R_"&amp;P411&amp;"_"&amp;F411</f>
        <v>R_PRC_BAL_ST</v>
      </c>
      <c r="P411" s="14" t="s">
        <v>491</v>
      </c>
      <c r="Q411" s="14" t="str">
        <f>VLOOKUP(L411,Nomencalture!$G$20:$H$33,2,0)</f>
        <v>Credit Card Purchases / Outstanding Balance</v>
      </c>
      <c r="R411" s="16" t="str">
        <f t="shared" si="96"/>
        <v>L06M</v>
      </c>
      <c r="S411" s="16" t="s">
        <v>54</v>
      </c>
      <c r="T411" s="20">
        <v>1</v>
      </c>
      <c r="U411" s="21">
        <v>6</v>
      </c>
      <c r="V411" s="53" t="str">
        <f t="shared" si="88"/>
        <v>ALTER TABLE MDL_ABT_B_PD_TDC_S01 ADD I_SIN_R_PRC_BAL_ST_L06M NUMBER;</v>
      </c>
      <c r="W411" s="9" t="str">
        <f>","&amp;H411&amp;"(CASE WHEN TIPO_CNSM_CD='"&amp;P411&amp;"' AND "&amp;X411&amp;" THEN "&amp;G411&amp;" END) AS "&amp;I411</f>
        <v>,SUM(CASE WHEN TIPO_CNSM_CD='PRC_BAL' AND B.PERIODOMES BETWEEN TO_CHAR(ADD_MONTHS(A.REF_DATE,-6),'YYYYMM') AND TO_CHAR(ADD_MONTHS(A.REF_DATE,-1),'YYYYMM') THEN IN_R_CNS_SDO END) AS I_SIN_R_PRC_BAL_ST_L06M</v>
      </c>
      <c r="X411" s="54" t="str">
        <f t="shared" si="89"/>
        <v>B.PERIODOMES BETWEEN TO_CHAR(ADD_MONTHS(A.REF_DATE,-6),'YYYYMM') AND TO_CHAR(ADD_MONTHS(A.REF_DATE,-1),'YYYYMM')</v>
      </c>
      <c r="Y411" s="54" t="str">
        <f>","&amp;I411&amp;"=B."&amp;I411</f>
        <v>,I_SIN_R_PRC_BAL_ST_L06M=B.I_SIN_R_PRC_BAL_ST_L06M</v>
      </c>
      <c r="Z411" s="40" t="str">
        <f>",B."&amp;I411</f>
        <v>,B.I_SIN_R_PRC_BAL_ST_L06M</v>
      </c>
    </row>
    <row r="412" spans="1:26" x14ac:dyDescent="0.25">
      <c r="A412" s="8" t="s">
        <v>413</v>
      </c>
      <c r="B412" s="21">
        <f t="shared" si="90"/>
        <v>411</v>
      </c>
      <c r="C412" s="15">
        <f t="shared" si="91"/>
        <v>21</v>
      </c>
      <c r="D412" s="15">
        <f t="shared" si="93"/>
        <v>16</v>
      </c>
      <c r="E412" s="48" t="s">
        <v>402</v>
      </c>
      <c r="F412" s="48" t="s">
        <v>196</v>
      </c>
      <c r="G412" s="15" t="s">
        <v>137</v>
      </c>
      <c r="H412" s="15" t="s">
        <v>86</v>
      </c>
      <c r="I412" s="61" t="str">
        <f t="shared" si="94"/>
        <v>I_SIN_R_PRC_BAL_ST_L12M</v>
      </c>
      <c r="J412" s="15" cm="1">
        <f t="array" ref="J412">SUMPRODUCT(--(I412=$I$2:$I$625))</f>
        <v>1</v>
      </c>
      <c r="K412" s="14">
        <v>24</v>
      </c>
      <c r="L412" s="15" t="s">
        <v>449</v>
      </c>
      <c r="M412" s="15" t="s">
        <v>10</v>
      </c>
      <c r="N412" s="14" t="s">
        <v>16</v>
      </c>
      <c r="O412" s="15" t="str">
        <f>"R_"&amp;P412&amp;"_"&amp;F412</f>
        <v>R_PRC_BAL_ST</v>
      </c>
      <c r="P412" s="14" t="s">
        <v>491</v>
      </c>
      <c r="Q412" s="14" t="str">
        <f>VLOOKUP(L412,Nomencalture!$G$20:$H$33,2,0)</f>
        <v>Credit Card Purchases / Outstanding Balance</v>
      </c>
      <c r="R412" s="16" t="str">
        <f t="shared" si="96"/>
        <v>L12M</v>
      </c>
      <c r="S412" s="16" t="s">
        <v>54</v>
      </c>
      <c r="T412" s="20">
        <v>1</v>
      </c>
      <c r="U412" s="21">
        <v>12</v>
      </c>
      <c r="V412" s="53" t="str">
        <f t="shared" si="88"/>
        <v>ALTER TABLE MDL_ABT_B_PD_TDC_S01 ADD I_SIN_R_PRC_BAL_ST_L12M NUMBER;</v>
      </c>
      <c r="W412" s="9" t="str">
        <f>","&amp;H412&amp;"(CASE WHEN TIPO_CNSM_CD='"&amp;P412&amp;"' AND "&amp;X412&amp;" THEN "&amp;G412&amp;" END) AS "&amp;I412</f>
        <v>,SUM(CASE WHEN TIPO_CNSM_CD='PRC_BAL' AND B.PERIODOMES BETWEEN TO_CHAR(ADD_MONTHS(A.REF_DATE,-12),'YYYYMM') AND TO_CHAR(ADD_MONTHS(A.REF_DATE,-1),'YYYYMM') THEN IN_R_CNS_SDO END) AS I_SIN_R_PRC_BAL_ST_L12M</v>
      </c>
      <c r="X412" s="54" t="str">
        <f t="shared" si="89"/>
        <v>B.PERIODOMES BETWEEN TO_CHAR(ADD_MONTHS(A.REF_DATE,-12),'YYYYMM') AND TO_CHAR(ADD_MONTHS(A.REF_DATE,-1),'YYYYMM')</v>
      </c>
      <c r="Y412" s="54" t="str">
        <f>","&amp;I412&amp;"=B."&amp;I412</f>
        <v>,I_SIN_R_PRC_BAL_ST_L12M=B.I_SIN_R_PRC_BAL_ST_L12M</v>
      </c>
      <c r="Z412" s="40" t="str">
        <f>",B."&amp;I412</f>
        <v>,B.I_SIN_R_PRC_BAL_ST_L12M</v>
      </c>
    </row>
    <row r="413" spans="1:26" x14ac:dyDescent="0.25">
      <c r="A413" s="8" t="s">
        <v>413</v>
      </c>
      <c r="B413" s="21">
        <f t="shared" si="90"/>
        <v>412</v>
      </c>
      <c r="C413" s="15">
        <f t="shared" si="91"/>
        <v>22</v>
      </c>
      <c r="D413" s="15">
        <f t="shared" si="93"/>
        <v>16</v>
      </c>
      <c r="E413" s="48" t="s">
        <v>402</v>
      </c>
      <c r="F413" s="48" t="s">
        <v>196</v>
      </c>
      <c r="G413" s="15" t="s">
        <v>137</v>
      </c>
      <c r="H413" s="15" t="s">
        <v>86</v>
      </c>
      <c r="I413" s="61" t="str">
        <f t="shared" si="94"/>
        <v>I_SIN_R_PRC_BAL_ST_L13_24</v>
      </c>
      <c r="J413" s="15" cm="1">
        <f t="array" ref="J413">SUMPRODUCT(--(I413=$I$2:$I$625))</f>
        <v>1</v>
      </c>
      <c r="K413" s="14">
        <v>26</v>
      </c>
      <c r="L413" s="15" t="s">
        <v>449</v>
      </c>
      <c r="M413" s="15" t="s">
        <v>10</v>
      </c>
      <c r="N413" s="14" t="s">
        <v>16</v>
      </c>
      <c r="O413" s="15" t="str">
        <f>"R_"&amp;P413&amp;"_"&amp;F413</f>
        <v>R_PRC_BAL_ST</v>
      </c>
      <c r="P413" s="14" t="s">
        <v>491</v>
      </c>
      <c r="Q413" s="14" t="str">
        <f>VLOOKUP(L413,Nomencalture!$G$20:$H$33,2,0)</f>
        <v>Credit Card Purchases / Outstanding Balance</v>
      </c>
      <c r="R413" s="16" t="str">
        <f t="shared" si="96"/>
        <v>L13_24</v>
      </c>
      <c r="S413" s="16" t="s">
        <v>54</v>
      </c>
      <c r="T413" s="20">
        <v>13</v>
      </c>
      <c r="U413" s="21">
        <v>24</v>
      </c>
      <c r="V413" s="53" t="str">
        <f t="shared" si="88"/>
        <v>ALTER TABLE MDL_ABT_B_PD_TDC_S01 ADD I_SIN_R_PRC_BAL_ST_L13_24 NUMBER;</v>
      </c>
      <c r="W413" s="9" t="str">
        <f>","&amp;H413&amp;"(CASE WHEN TIPO_CNSM_CD='"&amp;P413&amp;"' AND "&amp;X413&amp;" THEN "&amp;G413&amp;" END) AS "&amp;I413</f>
        <v>,SUM(CASE WHEN TIPO_CNSM_CD='PRC_BAL' AND B.PERIODOMES BETWEEN TO_CHAR(ADD_MONTHS(A.REF_DATE,-24),'YYYYMM') AND TO_CHAR(ADD_MONTHS(A.REF_DATE,-13),'YYYYMM') THEN IN_R_CNS_SDO END) AS I_SIN_R_PRC_BAL_ST_L13_24</v>
      </c>
      <c r="X413" s="54" t="str">
        <f t="shared" si="89"/>
        <v>B.PERIODOMES BETWEEN TO_CHAR(ADD_MONTHS(A.REF_DATE,-24),'YYYYMM') AND TO_CHAR(ADD_MONTHS(A.REF_DATE,-13),'YYYYMM')</v>
      </c>
      <c r="Y413" s="54" t="str">
        <f>","&amp;I413&amp;"=B."&amp;I413</f>
        <v>,I_SIN_R_PRC_BAL_ST_L13_24=B.I_SIN_R_PRC_BAL_ST_L13_24</v>
      </c>
      <c r="Z413" s="40" t="str">
        <f>",B."&amp;I413</f>
        <v>,B.I_SIN_R_PRC_BAL_ST_L13_24</v>
      </c>
    </row>
    <row r="414" spans="1:26" x14ac:dyDescent="0.25">
      <c r="A414" s="8" t="s">
        <v>413</v>
      </c>
      <c r="B414" s="21">
        <f t="shared" si="90"/>
        <v>413</v>
      </c>
      <c r="C414" s="15">
        <f t="shared" si="91"/>
        <v>23</v>
      </c>
      <c r="D414" s="15">
        <f t="shared" si="93"/>
        <v>16</v>
      </c>
      <c r="E414" s="48" t="s">
        <v>402</v>
      </c>
      <c r="F414" s="48" t="s">
        <v>196</v>
      </c>
      <c r="G414" s="15" t="s">
        <v>138</v>
      </c>
      <c r="H414" s="15" t="s">
        <v>86</v>
      </c>
      <c r="I414" s="61" t="str">
        <f t="shared" si="94"/>
        <v>I_SDC_R_PRC_BAL_ST_L03M</v>
      </c>
      <c r="J414" s="15" cm="1">
        <f t="array" ref="J414">SUMPRODUCT(--(I414=$I$2:$I$625))</f>
        <v>1</v>
      </c>
      <c r="K414" s="14">
        <v>24</v>
      </c>
      <c r="L414" s="15" t="s">
        <v>449</v>
      </c>
      <c r="M414" s="15" t="s">
        <v>10</v>
      </c>
      <c r="N414" s="14" t="s">
        <v>17</v>
      </c>
      <c r="O414" s="15" t="str">
        <f>"R_"&amp;P414&amp;"_"&amp;F414</f>
        <v>R_PRC_BAL_ST</v>
      </c>
      <c r="P414" s="14" t="s">
        <v>491</v>
      </c>
      <c r="Q414" s="14" t="str">
        <f>VLOOKUP(L414,Nomencalture!$G$20:$H$33,2,0)</f>
        <v>Credit Card Purchases / Outstanding Balance</v>
      </c>
      <c r="R414" s="16" t="str">
        <f t="shared" si="96"/>
        <v>L03M</v>
      </c>
      <c r="S414" s="16" t="s">
        <v>54</v>
      </c>
      <c r="T414" s="20">
        <v>1</v>
      </c>
      <c r="U414" s="21">
        <v>3</v>
      </c>
      <c r="V414" s="53" t="str">
        <f t="shared" si="88"/>
        <v>ALTER TABLE MDL_ABT_B_PD_TDC_S01 ADD I_SDC_R_PRC_BAL_ST_L03M NUMBER;</v>
      </c>
      <c r="W414" s="9" t="str">
        <f>","&amp;H414&amp;"(CASE WHEN TIPO_CNSM_CD='"&amp;P414&amp;"' AND "&amp;X414&amp;" THEN "&amp;G414&amp;" END) AS "&amp;I414</f>
        <v>,SUM(CASE WHEN TIPO_CNSM_CD='PRC_BAL' AND B.PERIODOMES BETWEEN TO_CHAR(ADD_MONTHS(A.REF_DATE,-3),'YYYYMM') AND TO_CHAR(ADD_MONTHS(A.REF_DATE,-1),'YYYYMM') THEN DC_R_CNS_SDO END) AS I_SDC_R_PRC_BAL_ST_L03M</v>
      </c>
      <c r="X414" s="54" t="str">
        <f t="shared" si="89"/>
        <v>B.PERIODOMES BETWEEN TO_CHAR(ADD_MONTHS(A.REF_DATE,-3),'YYYYMM') AND TO_CHAR(ADD_MONTHS(A.REF_DATE,-1),'YYYYMM')</v>
      </c>
      <c r="Y414" s="54" t="str">
        <f>","&amp;I414&amp;"=B."&amp;I414</f>
        <v>,I_SDC_R_PRC_BAL_ST_L03M=B.I_SDC_R_PRC_BAL_ST_L03M</v>
      </c>
      <c r="Z414" s="40" t="str">
        <f>",B."&amp;I414</f>
        <v>,B.I_SDC_R_PRC_BAL_ST_L03M</v>
      </c>
    </row>
    <row r="415" spans="1:26" x14ac:dyDescent="0.25">
      <c r="A415" s="8" t="s">
        <v>413</v>
      </c>
      <c r="B415" s="21">
        <f t="shared" si="90"/>
        <v>414</v>
      </c>
      <c r="C415" s="15">
        <f t="shared" si="91"/>
        <v>24</v>
      </c>
      <c r="D415" s="15">
        <f t="shared" si="93"/>
        <v>16</v>
      </c>
      <c r="E415" s="48" t="s">
        <v>402</v>
      </c>
      <c r="F415" s="48" t="s">
        <v>196</v>
      </c>
      <c r="G415" s="15" t="s">
        <v>138</v>
      </c>
      <c r="H415" s="15" t="s">
        <v>86</v>
      </c>
      <c r="I415" s="61" t="str">
        <f t="shared" si="94"/>
        <v>I_SDC_R_PRC_BAL_ST_L06M</v>
      </c>
      <c r="J415" s="15" cm="1">
        <f t="array" ref="J415">SUMPRODUCT(--(I415=$I$2:$I$625))</f>
        <v>1</v>
      </c>
      <c r="K415" s="14">
        <v>24</v>
      </c>
      <c r="L415" s="15" t="s">
        <v>449</v>
      </c>
      <c r="M415" s="15" t="s">
        <v>10</v>
      </c>
      <c r="N415" s="14" t="s">
        <v>17</v>
      </c>
      <c r="O415" s="15" t="str">
        <f>"R_"&amp;P415&amp;"_"&amp;F415</f>
        <v>R_PRC_BAL_ST</v>
      </c>
      <c r="P415" s="14" t="s">
        <v>491</v>
      </c>
      <c r="Q415" s="14" t="str">
        <f>VLOOKUP(L415,Nomencalture!$G$20:$H$33,2,0)</f>
        <v>Credit Card Purchases / Outstanding Balance</v>
      </c>
      <c r="R415" s="16" t="str">
        <f t="shared" si="96"/>
        <v>L06M</v>
      </c>
      <c r="S415" s="16" t="s">
        <v>54</v>
      </c>
      <c r="T415" s="20">
        <v>1</v>
      </c>
      <c r="U415" s="21">
        <v>6</v>
      </c>
      <c r="V415" s="53" t="str">
        <f t="shared" si="88"/>
        <v>ALTER TABLE MDL_ABT_B_PD_TDC_S01 ADD I_SDC_R_PRC_BAL_ST_L06M NUMBER;</v>
      </c>
      <c r="W415" s="9" t="str">
        <f>","&amp;H415&amp;"(CASE WHEN TIPO_CNSM_CD='"&amp;P415&amp;"' AND "&amp;X415&amp;" THEN "&amp;G415&amp;" END) AS "&amp;I415</f>
        <v>,SUM(CASE WHEN TIPO_CNSM_CD='PRC_BAL' AND B.PERIODOMES BETWEEN TO_CHAR(ADD_MONTHS(A.REF_DATE,-6),'YYYYMM') AND TO_CHAR(ADD_MONTHS(A.REF_DATE,-1),'YYYYMM') THEN DC_R_CNS_SDO END) AS I_SDC_R_PRC_BAL_ST_L06M</v>
      </c>
      <c r="X415" s="54" t="str">
        <f t="shared" si="89"/>
        <v>B.PERIODOMES BETWEEN TO_CHAR(ADD_MONTHS(A.REF_DATE,-6),'YYYYMM') AND TO_CHAR(ADD_MONTHS(A.REF_DATE,-1),'YYYYMM')</v>
      </c>
      <c r="Y415" s="54" t="str">
        <f>","&amp;I415&amp;"=B."&amp;I415</f>
        <v>,I_SDC_R_PRC_BAL_ST_L06M=B.I_SDC_R_PRC_BAL_ST_L06M</v>
      </c>
      <c r="Z415" s="40" t="str">
        <f>",B."&amp;I415</f>
        <v>,B.I_SDC_R_PRC_BAL_ST_L06M</v>
      </c>
    </row>
    <row r="416" spans="1:26" x14ac:dyDescent="0.25">
      <c r="A416" s="8" t="s">
        <v>413</v>
      </c>
      <c r="B416" s="21">
        <f t="shared" si="90"/>
        <v>415</v>
      </c>
      <c r="C416" s="15">
        <f t="shared" si="91"/>
        <v>25</v>
      </c>
      <c r="D416" s="15">
        <f t="shared" si="93"/>
        <v>16</v>
      </c>
      <c r="E416" s="48" t="s">
        <v>402</v>
      </c>
      <c r="F416" s="48" t="s">
        <v>196</v>
      </c>
      <c r="G416" s="15" t="s">
        <v>138</v>
      </c>
      <c r="H416" s="15" t="s">
        <v>86</v>
      </c>
      <c r="I416" s="61" t="str">
        <f t="shared" si="94"/>
        <v>I_SDC_R_PRC_BAL_ST_L12M</v>
      </c>
      <c r="J416" s="15" cm="1">
        <f t="array" ref="J416">SUMPRODUCT(--(I416=$I$2:$I$625))</f>
        <v>1</v>
      </c>
      <c r="K416" s="14">
        <v>24</v>
      </c>
      <c r="L416" s="15" t="s">
        <v>449</v>
      </c>
      <c r="M416" s="15" t="s">
        <v>10</v>
      </c>
      <c r="N416" s="14" t="s">
        <v>17</v>
      </c>
      <c r="O416" s="15" t="str">
        <f>"R_"&amp;P416&amp;"_"&amp;F416</f>
        <v>R_PRC_BAL_ST</v>
      </c>
      <c r="P416" s="14" t="s">
        <v>491</v>
      </c>
      <c r="Q416" s="14" t="str">
        <f>VLOOKUP(L416,Nomencalture!$G$20:$H$33,2,0)</f>
        <v>Credit Card Purchases / Outstanding Balance</v>
      </c>
      <c r="R416" s="16" t="str">
        <f t="shared" si="96"/>
        <v>L12M</v>
      </c>
      <c r="S416" s="16" t="s">
        <v>54</v>
      </c>
      <c r="T416" s="20">
        <v>1</v>
      </c>
      <c r="U416" s="21">
        <v>12</v>
      </c>
      <c r="V416" s="53" t="str">
        <f t="shared" si="88"/>
        <v>ALTER TABLE MDL_ABT_B_PD_TDC_S01 ADD I_SDC_R_PRC_BAL_ST_L12M NUMBER;</v>
      </c>
      <c r="W416" s="9" t="str">
        <f>","&amp;H416&amp;"(CASE WHEN TIPO_CNSM_CD='"&amp;P416&amp;"' AND "&amp;X416&amp;" THEN "&amp;G416&amp;" END) AS "&amp;I416</f>
        <v>,SUM(CASE WHEN TIPO_CNSM_CD='PRC_BAL' AND B.PERIODOMES BETWEEN TO_CHAR(ADD_MONTHS(A.REF_DATE,-12),'YYYYMM') AND TO_CHAR(ADD_MONTHS(A.REF_DATE,-1),'YYYYMM') THEN DC_R_CNS_SDO END) AS I_SDC_R_PRC_BAL_ST_L12M</v>
      </c>
      <c r="X416" s="54" t="str">
        <f t="shared" si="89"/>
        <v>B.PERIODOMES BETWEEN TO_CHAR(ADD_MONTHS(A.REF_DATE,-12),'YYYYMM') AND TO_CHAR(ADD_MONTHS(A.REF_DATE,-1),'YYYYMM')</v>
      </c>
      <c r="Y416" s="54" t="str">
        <f>","&amp;I416&amp;"=B."&amp;I416</f>
        <v>,I_SDC_R_PRC_BAL_ST_L12M=B.I_SDC_R_PRC_BAL_ST_L12M</v>
      </c>
      <c r="Z416" s="40" t="str">
        <f>",B."&amp;I416</f>
        <v>,B.I_SDC_R_PRC_BAL_ST_L12M</v>
      </c>
    </row>
    <row r="417" spans="1:26" x14ac:dyDescent="0.25">
      <c r="A417" s="30" t="s">
        <v>413</v>
      </c>
      <c r="B417" s="24">
        <f t="shared" si="90"/>
        <v>416</v>
      </c>
      <c r="C417" s="18">
        <f t="shared" si="91"/>
        <v>26</v>
      </c>
      <c r="D417" s="18">
        <f t="shared" si="93"/>
        <v>16</v>
      </c>
      <c r="E417" s="49" t="s">
        <v>402</v>
      </c>
      <c r="F417" s="49" t="s">
        <v>196</v>
      </c>
      <c r="G417" s="18" t="s">
        <v>138</v>
      </c>
      <c r="H417" s="18" t="s">
        <v>86</v>
      </c>
      <c r="I417" s="62" t="str">
        <f t="shared" si="94"/>
        <v>I_SDC_R_PRC_BAL_ST_L13_24</v>
      </c>
      <c r="J417" s="18" cm="1">
        <f t="array" ref="J417">SUMPRODUCT(--(I417=$I$2:$I$625))</f>
        <v>1</v>
      </c>
      <c r="K417" s="17">
        <v>26</v>
      </c>
      <c r="L417" s="18" t="s">
        <v>449</v>
      </c>
      <c r="M417" s="18" t="s">
        <v>10</v>
      </c>
      <c r="N417" s="17" t="s">
        <v>17</v>
      </c>
      <c r="O417" s="18" t="str">
        <f>"R_"&amp;P417&amp;"_"&amp;F417</f>
        <v>R_PRC_BAL_ST</v>
      </c>
      <c r="P417" s="17" t="s">
        <v>491</v>
      </c>
      <c r="Q417" s="17" t="str">
        <f>VLOOKUP(L417,Nomencalture!$G$20:$H$33,2,0)</f>
        <v>Credit Card Purchases / Outstanding Balance</v>
      </c>
      <c r="R417" s="19" t="str">
        <f t="shared" si="96"/>
        <v>L13_24</v>
      </c>
      <c r="S417" s="19" t="s">
        <v>54</v>
      </c>
      <c r="T417" s="23">
        <v>13</v>
      </c>
      <c r="U417" s="24">
        <v>24</v>
      </c>
      <c r="V417" s="53" t="str">
        <f t="shared" si="88"/>
        <v>ALTER TABLE MDL_ABT_B_PD_TDC_S01 ADD I_SDC_R_PRC_BAL_ST_L13_24 NUMBER;</v>
      </c>
      <c r="W417" s="9" t="str">
        <f>","&amp;H417&amp;"(CASE WHEN TIPO_CNSM_CD='"&amp;P417&amp;"' AND "&amp;X417&amp;" THEN "&amp;G417&amp;" END) AS "&amp;I417</f>
        <v>,SUM(CASE WHEN TIPO_CNSM_CD='PRC_BAL' AND B.PERIODOMES BETWEEN TO_CHAR(ADD_MONTHS(A.REF_DATE,-24),'YYYYMM') AND TO_CHAR(ADD_MONTHS(A.REF_DATE,-13),'YYYYMM') THEN DC_R_CNS_SDO END) AS I_SDC_R_PRC_BAL_ST_L13_24</v>
      </c>
      <c r="X417" s="57" t="str">
        <f t="shared" si="89"/>
        <v>B.PERIODOMES BETWEEN TO_CHAR(ADD_MONTHS(A.REF_DATE,-24),'YYYYMM') AND TO_CHAR(ADD_MONTHS(A.REF_DATE,-13),'YYYYMM')</v>
      </c>
      <c r="Y417" s="54" t="str">
        <f>","&amp;I417&amp;"=B."&amp;I417</f>
        <v>,I_SDC_R_PRC_BAL_ST_L13_24=B.I_SDC_R_PRC_BAL_ST_L13_24</v>
      </c>
      <c r="Z417" s="40" t="str">
        <f>",B."&amp;I417</f>
        <v>,B.I_SDC_R_PRC_BAL_ST_L13_24</v>
      </c>
    </row>
    <row r="418" spans="1:26" x14ac:dyDescent="0.25">
      <c r="A418" s="8" t="s">
        <v>413</v>
      </c>
      <c r="B418" s="21">
        <f t="shared" si="90"/>
        <v>417</v>
      </c>
      <c r="C418" s="15">
        <f t="shared" si="91"/>
        <v>1</v>
      </c>
      <c r="D418" s="15">
        <f t="shared" si="93"/>
        <v>17</v>
      </c>
      <c r="E418" s="48" t="s">
        <v>402</v>
      </c>
      <c r="F418" s="48" t="s">
        <v>196</v>
      </c>
      <c r="G418" s="15" t="s">
        <v>77</v>
      </c>
      <c r="H418" s="15" t="s">
        <v>85</v>
      </c>
      <c r="I418" s="61" t="str">
        <f>M418&amp;"_"&amp;IF(N418&lt;&gt;"R",N418&amp;"_","")&amp;O418&amp;IF(R418&lt;&gt;"", "_", "")&amp;R418</f>
        <v>I_R_INT_BAL_ST_00MB</v>
      </c>
      <c r="J418" s="15" cm="1">
        <f t="array" ref="J418">SUMPRODUCT(--(I418=$I$2:$I$625))</f>
        <v>1</v>
      </c>
      <c r="K418" s="14">
        <v>20</v>
      </c>
      <c r="L418" s="15" t="s">
        <v>450</v>
      </c>
      <c r="M418" s="15" t="s">
        <v>10</v>
      </c>
      <c r="N418" s="14" t="s">
        <v>11</v>
      </c>
      <c r="O418" s="15" t="str">
        <f>"R_"&amp;P418&amp;"_"&amp;F418</f>
        <v>R_INT_BAL_ST</v>
      </c>
      <c r="P418" s="14" t="s">
        <v>492</v>
      </c>
      <c r="Q418" s="14" t="str">
        <f>VLOOKUP(L418,Nomencalture!$G$20:$H$33,2,0)</f>
        <v>Credit Card Interests / Outstanding Balance</v>
      </c>
      <c r="R418" s="16" t="str">
        <f t="shared" ref="R418:R424" si="97">IF(AND(S418="P",N418="R"),TEXT(T418,"00")&amp;"MB",IF(T418&gt;1,"L"&amp;TEXT(T418,"00")&amp;"_"&amp;TEXT(U418,"00"),"L"&amp;TEXT(U418,"00")&amp;"M"))</f>
        <v>00MB</v>
      </c>
      <c r="S418" s="16" t="s">
        <v>90</v>
      </c>
      <c r="T418" s="21">
        <v>0</v>
      </c>
      <c r="U418" s="21">
        <v>0</v>
      </c>
      <c r="V418" s="53" t="str">
        <f t="shared" si="88"/>
        <v>ALTER TABLE MDL_ABT_B_PD_TDC_S01 ADD I_R_INT_BAL_ST_00MB NUMBER;</v>
      </c>
      <c r="W418" s="9" t="str">
        <f>","&amp;H418&amp;"(CASE WHEN TIPO_CNSM_CD='"&amp;P418&amp;"' AND "&amp;X418&amp;" THEN "&amp;G418&amp;" END) AS "&amp;I418</f>
        <v>,AVG(CASE WHEN TIPO_CNSM_CD='INT_BAL' AND B.PERIODOMES=TO_CHAR(ADD_MONTHS(A.REF_DATE,-0),'YYYYMM') THEN R_INT_SDO END) AS I_R_INT_BAL_ST_00MB</v>
      </c>
      <c r="X418" s="54" t="str">
        <f t="shared" si="89"/>
        <v>B.PERIODOMES=TO_CHAR(ADD_MONTHS(A.REF_DATE,-0),'YYYYMM')</v>
      </c>
      <c r="Y418" s="54" t="str">
        <f>","&amp;I418&amp;"=B."&amp;I418</f>
        <v>,I_R_INT_BAL_ST_00MB=B.I_R_INT_BAL_ST_00MB</v>
      </c>
      <c r="Z418" s="40" t="str">
        <f>",B."&amp;I418</f>
        <v>,B.I_R_INT_BAL_ST_00MB</v>
      </c>
    </row>
    <row r="419" spans="1:26" x14ac:dyDescent="0.25">
      <c r="A419" s="8" t="s">
        <v>413</v>
      </c>
      <c r="B419" s="21">
        <f t="shared" si="90"/>
        <v>418</v>
      </c>
      <c r="C419" s="15">
        <f t="shared" si="91"/>
        <v>2</v>
      </c>
      <c r="D419" s="15">
        <f t="shared" ref="D419:D444" si="98">IF(MOD(B418,26)=0,D418+1,D418)</f>
        <v>17</v>
      </c>
      <c r="E419" s="48" t="s">
        <v>402</v>
      </c>
      <c r="F419" s="48" t="s">
        <v>196</v>
      </c>
      <c r="G419" s="15" t="s">
        <v>77</v>
      </c>
      <c r="H419" s="15" t="s">
        <v>85</v>
      </c>
      <c r="I419" s="61" t="str">
        <f t="shared" ref="I419:I443" si="99">M419&amp;"_"&amp;IF(N419&lt;&gt;"R",N419&amp;"_","")&amp;O419&amp;IF(R419&lt;&gt;"", "_", "")&amp;R419</f>
        <v>I_R_INT_BAL_ST_01MB</v>
      </c>
      <c r="J419" s="15" cm="1">
        <f t="array" ref="J419">SUMPRODUCT(--(I419=$I$2:$I$625))</f>
        <v>1</v>
      </c>
      <c r="K419" s="14">
        <v>20</v>
      </c>
      <c r="L419" s="15" t="s">
        <v>450</v>
      </c>
      <c r="M419" s="15" t="s">
        <v>10</v>
      </c>
      <c r="N419" s="14" t="s">
        <v>11</v>
      </c>
      <c r="O419" s="15" t="str">
        <f>"R_"&amp;P419&amp;"_"&amp;F419</f>
        <v>R_INT_BAL_ST</v>
      </c>
      <c r="P419" s="14" t="s">
        <v>492</v>
      </c>
      <c r="Q419" s="14" t="str">
        <f>VLOOKUP(L419,Nomencalture!$G$20:$H$33,2,0)</f>
        <v>Credit Card Interests / Outstanding Balance</v>
      </c>
      <c r="R419" s="16" t="str">
        <f t="shared" si="97"/>
        <v>01MB</v>
      </c>
      <c r="S419" s="16" t="s">
        <v>90</v>
      </c>
      <c r="T419" s="21">
        <v>1</v>
      </c>
      <c r="U419" s="21">
        <v>1</v>
      </c>
      <c r="V419" s="53" t="str">
        <f t="shared" si="88"/>
        <v>ALTER TABLE MDL_ABT_B_PD_TDC_S01 ADD I_R_INT_BAL_ST_01MB NUMBER;</v>
      </c>
      <c r="W419" s="9" t="str">
        <f>","&amp;H419&amp;"(CASE WHEN TIPO_CNSM_CD='"&amp;P419&amp;"' AND "&amp;X419&amp;" THEN "&amp;G419&amp;" END) AS "&amp;I419</f>
        <v>,AVG(CASE WHEN TIPO_CNSM_CD='INT_BAL' AND B.PERIODOMES=TO_CHAR(ADD_MONTHS(A.REF_DATE,-1),'YYYYMM') THEN R_INT_SDO END) AS I_R_INT_BAL_ST_01MB</v>
      </c>
      <c r="X419" s="54" t="str">
        <f t="shared" si="89"/>
        <v>B.PERIODOMES=TO_CHAR(ADD_MONTHS(A.REF_DATE,-1),'YYYYMM')</v>
      </c>
      <c r="Y419" s="54" t="str">
        <f>","&amp;I419&amp;"=B."&amp;I419</f>
        <v>,I_R_INT_BAL_ST_01MB=B.I_R_INT_BAL_ST_01MB</v>
      </c>
      <c r="Z419" s="40" t="str">
        <f>",B."&amp;I419</f>
        <v>,B.I_R_INT_BAL_ST_01MB</v>
      </c>
    </row>
    <row r="420" spans="1:26" x14ac:dyDescent="0.25">
      <c r="A420" s="8" t="s">
        <v>413</v>
      </c>
      <c r="B420" s="21">
        <f t="shared" si="90"/>
        <v>419</v>
      </c>
      <c r="C420" s="15">
        <f t="shared" si="91"/>
        <v>3</v>
      </c>
      <c r="D420" s="15">
        <f t="shared" si="98"/>
        <v>17</v>
      </c>
      <c r="E420" s="48" t="s">
        <v>402</v>
      </c>
      <c r="F420" s="48" t="s">
        <v>196</v>
      </c>
      <c r="G420" s="15" t="s">
        <v>77</v>
      </c>
      <c r="H420" s="15" t="s">
        <v>85</v>
      </c>
      <c r="I420" s="61" t="str">
        <f t="shared" si="99"/>
        <v>I_R_INT_BAL_ST_02MB</v>
      </c>
      <c r="J420" s="15" cm="1">
        <f t="array" ref="J420">SUMPRODUCT(--(I420=$I$2:$I$625))</f>
        <v>1</v>
      </c>
      <c r="K420" s="14">
        <v>20</v>
      </c>
      <c r="L420" s="15" t="s">
        <v>450</v>
      </c>
      <c r="M420" s="15" t="s">
        <v>10</v>
      </c>
      <c r="N420" s="14" t="s">
        <v>11</v>
      </c>
      <c r="O420" s="15" t="str">
        <f>"R_"&amp;P420&amp;"_"&amp;F420</f>
        <v>R_INT_BAL_ST</v>
      </c>
      <c r="P420" s="14" t="s">
        <v>492</v>
      </c>
      <c r="Q420" s="14" t="str">
        <f>VLOOKUP(L420,Nomencalture!$G$20:$H$33,2,0)</f>
        <v>Credit Card Interests / Outstanding Balance</v>
      </c>
      <c r="R420" s="16" t="str">
        <f t="shared" si="97"/>
        <v>02MB</v>
      </c>
      <c r="S420" s="16" t="s">
        <v>90</v>
      </c>
      <c r="T420" s="21">
        <v>2</v>
      </c>
      <c r="U420" s="21">
        <v>2</v>
      </c>
      <c r="V420" s="53" t="str">
        <f t="shared" si="88"/>
        <v>ALTER TABLE MDL_ABT_B_PD_TDC_S01 ADD I_R_INT_BAL_ST_02MB NUMBER;</v>
      </c>
      <c r="W420" s="9" t="str">
        <f>","&amp;H420&amp;"(CASE WHEN TIPO_CNSM_CD='"&amp;P420&amp;"' AND "&amp;X420&amp;" THEN "&amp;G420&amp;" END) AS "&amp;I420</f>
        <v>,AVG(CASE WHEN TIPO_CNSM_CD='INT_BAL' AND B.PERIODOMES=TO_CHAR(ADD_MONTHS(A.REF_DATE,-2),'YYYYMM') THEN R_INT_SDO END) AS I_R_INT_BAL_ST_02MB</v>
      </c>
      <c r="X420" s="54" t="str">
        <f t="shared" si="89"/>
        <v>B.PERIODOMES=TO_CHAR(ADD_MONTHS(A.REF_DATE,-2),'YYYYMM')</v>
      </c>
      <c r="Y420" s="54" t="str">
        <f>","&amp;I420&amp;"=B."&amp;I420</f>
        <v>,I_R_INT_BAL_ST_02MB=B.I_R_INT_BAL_ST_02MB</v>
      </c>
      <c r="Z420" s="40" t="str">
        <f>",B."&amp;I420</f>
        <v>,B.I_R_INT_BAL_ST_02MB</v>
      </c>
    </row>
    <row r="421" spans="1:26" x14ac:dyDescent="0.25">
      <c r="A421" s="8" t="s">
        <v>413</v>
      </c>
      <c r="B421" s="21">
        <f t="shared" si="90"/>
        <v>420</v>
      </c>
      <c r="C421" s="15">
        <f t="shared" si="91"/>
        <v>4</v>
      </c>
      <c r="D421" s="15">
        <f t="shared" si="98"/>
        <v>17</v>
      </c>
      <c r="E421" s="48" t="s">
        <v>402</v>
      </c>
      <c r="F421" s="48" t="s">
        <v>196</v>
      </c>
      <c r="G421" s="15" t="s">
        <v>77</v>
      </c>
      <c r="H421" s="15" t="s">
        <v>85</v>
      </c>
      <c r="I421" s="61" t="str">
        <f t="shared" si="99"/>
        <v>I_R_INT_BAL_ST_03MB</v>
      </c>
      <c r="J421" s="15" cm="1">
        <f t="array" ref="J421">SUMPRODUCT(--(I421=$I$2:$I$625))</f>
        <v>1</v>
      </c>
      <c r="K421" s="14">
        <v>20</v>
      </c>
      <c r="L421" s="15" t="s">
        <v>450</v>
      </c>
      <c r="M421" s="15" t="s">
        <v>10</v>
      </c>
      <c r="N421" s="14" t="s">
        <v>11</v>
      </c>
      <c r="O421" s="15" t="str">
        <f>"R_"&amp;P421&amp;"_"&amp;F421</f>
        <v>R_INT_BAL_ST</v>
      </c>
      <c r="P421" s="14" t="s">
        <v>492</v>
      </c>
      <c r="Q421" s="14" t="str">
        <f>VLOOKUP(L421,Nomencalture!$G$20:$H$33,2,0)</f>
        <v>Credit Card Interests / Outstanding Balance</v>
      </c>
      <c r="R421" s="16" t="str">
        <f t="shared" si="97"/>
        <v>03MB</v>
      </c>
      <c r="S421" s="16" t="s">
        <v>90</v>
      </c>
      <c r="T421" s="21">
        <v>3</v>
      </c>
      <c r="U421" s="21">
        <v>3</v>
      </c>
      <c r="V421" s="53" t="str">
        <f t="shared" si="88"/>
        <v>ALTER TABLE MDL_ABT_B_PD_TDC_S01 ADD I_R_INT_BAL_ST_03MB NUMBER;</v>
      </c>
      <c r="W421" s="9" t="str">
        <f>","&amp;H421&amp;"(CASE WHEN TIPO_CNSM_CD='"&amp;P421&amp;"' AND "&amp;X421&amp;" THEN "&amp;G421&amp;" END) AS "&amp;I421</f>
        <v>,AVG(CASE WHEN TIPO_CNSM_CD='INT_BAL' AND B.PERIODOMES=TO_CHAR(ADD_MONTHS(A.REF_DATE,-3),'YYYYMM') THEN R_INT_SDO END) AS I_R_INT_BAL_ST_03MB</v>
      </c>
      <c r="X421" s="54" t="str">
        <f t="shared" si="89"/>
        <v>B.PERIODOMES=TO_CHAR(ADD_MONTHS(A.REF_DATE,-3),'YYYYMM')</v>
      </c>
      <c r="Y421" s="54" t="str">
        <f>","&amp;I421&amp;"=B."&amp;I421</f>
        <v>,I_R_INT_BAL_ST_03MB=B.I_R_INT_BAL_ST_03MB</v>
      </c>
      <c r="Z421" s="40" t="str">
        <f>",B."&amp;I421</f>
        <v>,B.I_R_INT_BAL_ST_03MB</v>
      </c>
    </row>
    <row r="422" spans="1:26" x14ac:dyDescent="0.25">
      <c r="A422" s="8" t="s">
        <v>413</v>
      </c>
      <c r="B422" s="21">
        <f t="shared" si="90"/>
        <v>421</v>
      </c>
      <c r="C422" s="15">
        <f t="shared" si="91"/>
        <v>5</v>
      </c>
      <c r="D422" s="15">
        <f t="shared" si="98"/>
        <v>17</v>
      </c>
      <c r="E422" s="48" t="s">
        <v>402</v>
      </c>
      <c r="F422" s="48" t="s">
        <v>196</v>
      </c>
      <c r="G422" s="15" t="s">
        <v>77</v>
      </c>
      <c r="H422" s="15" t="s">
        <v>85</v>
      </c>
      <c r="I422" s="61" t="str">
        <f t="shared" si="99"/>
        <v>I_R_INT_BAL_ST_06MB</v>
      </c>
      <c r="J422" s="15" cm="1">
        <f t="array" ref="J422">SUMPRODUCT(--(I422=$I$2:$I$625))</f>
        <v>1</v>
      </c>
      <c r="K422" s="14">
        <v>20</v>
      </c>
      <c r="L422" s="15" t="s">
        <v>450</v>
      </c>
      <c r="M422" s="15" t="s">
        <v>10</v>
      </c>
      <c r="N422" s="14" t="s">
        <v>11</v>
      </c>
      <c r="O422" s="15" t="str">
        <f>"R_"&amp;P422&amp;"_"&amp;F422</f>
        <v>R_INT_BAL_ST</v>
      </c>
      <c r="P422" s="14" t="s">
        <v>492</v>
      </c>
      <c r="Q422" s="14" t="str">
        <f>VLOOKUP(L422,Nomencalture!$G$20:$H$33,2,0)</f>
        <v>Credit Card Interests / Outstanding Balance</v>
      </c>
      <c r="R422" s="16" t="str">
        <f t="shared" si="97"/>
        <v>06MB</v>
      </c>
      <c r="S422" s="16" t="s">
        <v>90</v>
      </c>
      <c r="T422" s="21">
        <v>6</v>
      </c>
      <c r="U422" s="21">
        <v>6</v>
      </c>
      <c r="V422" s="53" t="str">
        <f t="shared" si="88"/>
        <v>ALTER TABLE MDL_ABT_B_PD_TDC_S01 ADD I_R_INT_BAL_ST_06MB NUMBER;</v>
      </c>
      <c r="W422" s="9" t="str">
        <f>","&amp;H422&amp;"(CASE WHEN TIPO_CNSM_CD='"&amp;P422&amp;"' AND "&amp;X422&amp;" THEN "&amp;G422&amp;" END) AS "&amp;I422</f>
        <v>,AVG(CASE WHEN TIPO_CNSM_CD='INT_BAL' AND B.PERIODOMES=TO_CHAR(ADD_MONTHS(A.REF_DATE,-6),'YYYYMM') THEN R_INT_SDO END) AS I_R_INT_BAL_ST_06MB</v>
      </c>
      <c r="X422" s="54" t="str">
        <f t="shared" si="89"/>
        <v>B.PERIODOMES=TO_CHAR(ADD_MONTHS(A.REF_DATE,-6),'YYYYMM')</v>
      </c>
      <c r="Y422" s="54" t="str">
        <f>","&amp;I422&amp;"=B."&amp;I422</f>
        <v>,I_R_INT_BAL_ST_06MB=B.I_R_INT_BAL_ST_06MB</v>
      </c>
      <c r="Z422" s="40" t="str">
        <f>",B."&amp;I422</f>
        <v>,B.I_R_INT_BAL_ST_06MB</v>
      </c>
    </row>
    <row r="423" spans="1:26" x14ac:dyDescent="0.25">
      <c r="A423" s="8" t="s">
        <v>413</v>
      </c>
      <c r="B423" s="21">
        <f t="shared" si="90"/>
        <v>422</v>
      </c>
      <c r="C423" s="15">
        <f t="shared" si="91"/>
        <v>6</v>
      </c>
      <c r="D423" s="15">
        <f t="shared" si="98"/>
        <v>17</v>
      </c>
      <c r="E423" s="48" t="s">
        <v>402</v>
      </c>
      <c r="F423" s="48" t="s">
        <v>196</v>
      </c>
      <c r="G423" s="15" t="s">
        <v>77</v>
      </c>
      <c r="H423" s="15" t="s">
        <v>85</v>
      </c>
      <c r="I423" s="61" t="str">
        <f t="shared" si="99"/>
        <v>I_R_INT_BAL_ST_09MB</v>
      </c>
      <c r="J423" s="15" cm="1">
        <f t="array" ref="J423">SUMPRODUCT(--(I423=$I$2:$I$625))</f>
        <v>1</v>
      </c>
      <c r="K423" s="14">
        <v>20</v>
      </c>
      <c r="L423" s="15" t="s">
        <v>450</v>
      </c>
      <c r="M423" s="15" t="s">
        <v>10</v>
      </c>
      <c r="N423" s="14" t="s">
        <v>11</v>
      </c>
      <c r="O423" s="15" t="str">
        <f>"R_"&amp;P423&amp;"_"&amp;F423</f>
        <v>R_INT_BAL_ST</v>
      </c>
      <c r="P423" s="14" t="s">
        <v>492</v>
      </c>
      <c r="Q423" s="14" t="str">
        <f>VLOOKUP(L423,Nomencalture!$G$20:$H$33,2,0)</f>
        <v>Credit Card Interests / Outstanding Balance</v>
      </c>
      <c r="R423" s="16" t="str">
        <f t="shared" si="97"/>
        <v>09MB</v>
      </c>
      <c r="S423" s="16" t="s">
        <v>90</v>
      </c>
      <c r="T423" s="21">
        <v>9</v>
      </c>
      <c r="U423" s="21">
        <v>9</v>
      </c>
      <c r="V423" s="53" t="str">
        <f t="shared" si="88"/>
        <v>ALTER TABLE MDL_ABT_B_PD_TDC_S01 ADD I_R_INT_BAL_ST_09MB NUMBER;</v>
      </c>
      <c r="W423" s="9" t="str">
        <f>","&amp;H423&amp;"(CASE WHEN TIPO_CNSM_CD='"&amp;P423&amp;"' AND "&amp;X423&amp;" THEN "&amp;G423&amp;" END) AS "&amp;I423</f>
        <v>,AVG(CASE WHEN TIPO_CNSM_CD='INT_BAL' AND B.PERIODOMES=TO_CHAR(ADD_MONTHS(A.REF_DATE,-9),'YYYYMM') THEN R_INT_SDO END) AS I_R_INT_BAL_ST_09MB</v>
      </c>
      <c r="X423" s="54" t="str">
        <f t="shared" si="89"/>
        <v>B.PERIODOMES=TO_CHAR(ADD_MONTHS(A.REF_DATE,-9),'YYYYMM')</v>
      </c>
      <c r="Y423" s="54" t="str">
        <f>","&amp;I423&amp;"=B."&amp;I423</f>
        <v>,I_R_INT_BAL_ST_09MB=B.I_R_INT_BAL_ST_09MB</v>
      </c>
      <c r="Z423" s="40" t="str">
        <f>",B."&amp;I423</f>
        <v>,B.I_R_INT_BAL_ST_09MB</v>
      </c>
    </row>
    <row r="424" spans="1:26" x14ac:dyDescent="0.25">
      <c r="A424" s="8" t="s">
        <v>413</v>
      </c>
      <c r="B424" s="21">
        <f t="shared" si="90"/>
        <v>423</v>
      </c>
      <c r="C424" s="15">
        <f t="shared" si="91"/>
        <v>7</v>
      </c>
      <c r="D424" s="15">
        <f t="shared" si="98"/>
        <v>17</v>
      </c>
      <c r="E424" s="48" t="s">
        <v>402</v>
      </c>
      <c r="F424" s="48" t="s">
        <v>196</v>
      </c>
      <c r="G424" s="15" t="s">
        <v>77</v>
      </c>
      <c r="H424" s="15" t="s">
        <v>85</v>
      </c>
      <c r="I424" s="61" t="str">
        <f t="shared" si="99"/>
        <v>I_R_INT_BAL_ST_12MB</v>
      </c>
      <c r="J424" s="15" cm="1">
        <f t="array" ref="J424">SUMPRODUCT(--(I424=$I$2:$I$625))</f>
        <v>1</v>
      </c>
      <c r="K424" s="14">
        <v>20</v>
      </c>
      <c r="L424" s="15" t="s">
        <v>450</v>
      </c>
      <c r="M424" s="15" t="s">
        <v>10</v>
      </c>
      <c r="N424" s="14" t="s">
        <v>11</v>
      </c>
      <c r="O424" s="15" t="str">
        <f>"R_"&amp;P424&amp;"_"&amp;F424</f>
        <v>R_INT_BAL_ST</v>
      </c>
      <c r="P424" s="14" t="s">
        <v>492</v>
      </c>
      <c r="Q424" s="14" t="str">
        <f>VLOOKUP(L424,Nomencalture!$G$20:$H$33,2,0)</f>
        <v>Credit Card Interests / Outstanding Balance</v>
      </c>
      <c r="R424" s="16" t="str">
        <f t="shared" si="97"/>
        <v>12MB</v>
      </c>
      <c r="S424" s="16" t="s">
        <v>90</v>
      </c>
      <c r="T424" s="21">
        <v>12</v>
      </c>
      <c r="U424" s="21">
        <v>12</v>
      </c>
      <c r="V424" s="53" t="str">
        <f t="shared" si="88"/>
        <v>ALTER TABLE MDL_ABT_B_PD_TDC_S01 ADD I_R_INT_BAL_ST_12MB NUMBER;</v>
      </c>
      <c r="W424" s="9" t="str">
        <f>","&amp;H424&amp;"(CASE WHEN TIPO_CNSM_CD='"&amp;P424&amp;"' AND "&amp;X424&amp;" THEN "&amp;G424&amp;" END) AS "&amp;I424</f>
        <v>,AVG(CASE WHEN TIPO_CNSM_CD='INT_BAL' AND B.PERIODOMES=TO_CHAR(ADD_MONTHS(A.REF_DATE,-12),'YYYYMM') THEN R_INT_SDO END) AS I_R_INT_BAL_ST_12MB</v>
      </c>
      <c r="X424" s="54" t="str">
        <f t="shared" si="89"/>
        <v>B.PERIODOMES=TO_CHAR(ADD_MONTHS(A.REF_DATE,-12),'YYYYMM')</v>
      </c>
      <c r="Y424" s="54" t="str">
        <f>","&amp;I424&amp;"=B."&amp;I424</f>
        <v>,I_R_INT_BAL_ST_12MB=B.I_R_INT_BAL_ST_12MB</v>
      </c>
      <c r="Z424" s="40" t="str">
        <f>",B."&amp;I424</f>
        <v>,B.I_R_INT_BAL_ST_12MB</v>
      </c>
    </row>
    <row r="425" spans="1:26" x14ac:dyDescent="0.25">
      <c r="A425" s="8" t="s">
        <v>413</v>
      </c>
      <c r="B425" s="21">
        <f t="shared" si="90"/>
        <v>424</v>
      </c>
      <c r="C425" s="15">
        <f t="shared" si="91"/>
        <v>8</v>
      </c>
      <c r="D425" s="15">
        <f t="shared" si="98"/>
        <v>17</v>
      </c>
      <c r="E425" s="48" t="s">
        <v>402</v>
      </c>
      <c r="F425" s="48" t="s">
        <v>196</v>
      </c>
      <c r="G425" s="15" t="s">
        <v>139</v>
      </c>
      <c r="H425" s="15" t="s">
        <v>85</v>
      </c>
      <c r="I425" s="61" t="str">
        <f t="shared" si="99"/>
        <v>I_MV_R_INT_BAL_ST_L00M</v>
      </c>
      <c r="J425" s="15" cm="1">
        <f t="array" ref="J425">SUMPRODUCT(--(I425=$I$2:$I$625))</f>
        <v>1</v>
      </c>
      <c r="K425" s="14">
        <v>20</v>
      </c>
      <c r="L425" s="15" t="s">
        <v>450</v>
      </c>
      <c r="M425" s="15" t="s">
        <v>10</v>
      </c>
      <c r="N425" s="14" t="s">
        <v>520</v>
      </c>
      <c r="O425" s="15" t="str">
        <f>"R_"&amp;P425&amp;"_"&amp;F425</f>
        <v>R_INT_BAL_ST</v>
      </c>
      <c r="P425" s="14" t="s">
        <v>492</v>
      </c>
      <c r="Q425" s="14" t="str">
        <f>VLOOKUP(L425,Nomencalture!$G$20:$H$33,2,0)</f>
        <v>Credit Card Interests / Outstanding Balance</v>
      </c>
      <c r="R425" s="16" t="str">
        <f>IF(AND(S425="P",N425="R"),TEXT(T425,"00")&amp;"MB",IF(OR(T425&gt;1,N425="VM"),"L"&amp;TEXT(T425,"00")&amp;"_"&amp;TEXT(U425,"00"),"L"&amp;TEXT(U425,"00")&amp;"M"))</f>
        <v>L00M</v>
      </c>
      <c r="S425" s="16" t="s">
        <v>90</v>
      </c>
      <c r="T425" s="20">
        <v>1</v>
      </c>
      <c r="U425" s="21">
        <v>0</v>
      </c>
      <c r="V425" s="53" t="str">
        <f t="shared" si="88"/>
        <v>ALTER TABLE MDL_ABT_B_PD_TDC_S01 ADD I_MV_R_INT_BAL_ST_L00M NUMBER;</v>
      </c>
      <c r="W425" s="9" t="str">
        <f>","&amp;H425&amp;"(CASE WHEN TIPO_CNSM_CD='"&amp;P425&amp;"' AND "&amp;X425&amp;" THEN "&amp;G425&amp;" END) AS "&amp;I425</f>
        <v>,AVG(CASE WHEN TIPO_CNSM_CD='INT_BAL' AND B.PERIODOMES=TO_CHAR(ADD_MONTHS(A.REF_DATE,-0),'YYYYMM') THEN VM_R_INT_SDO END) AS I_MV_R_INT_BAL_ST_L00M</v>
      </c>
      <c r="X425" s="54" t="str">
        <f t="shared" si="89"/>
        <v>B.PERIODOMES=TO_CHAR(ADD_MONTHS(A.REF_DATE,-0),'YYYYMM')</v>
      </c>
      <c r="Y425" s="54" t="str">
        <f>","&amp;I425&amp;"=B."&amp;I425</f>
        <v>,I_MV_R_INT_BAL_ST_L00M=B.I_MV_R_INT_BAL_ST_L00M</v>
      </c>
      <c r="Z425" s="40" t="str">
        <f>",B."&amp;I425</f>
        <v>,B.I_MV_R_INT_BAL_ST_L00M</v>
      </c>
    </row>
    <row r="426" spans="1:26" x14ac:dyDescent="0.25">
      <c r="A426" s="8" t="s">
        <v>413</v>
      </c>
      <c r="B426" s="21">
        <f t="shared" si="90"/>
        <v>425</v>
      </c>
      <c r="C426" s="15">
        <f t="shared" si="91"/>
        <v>9</v>
      </c>
      <c r="D426" s="15">
        <f t="shared" si="98"/>
        <v>17</v>
      </c>
      <c r="E426" s="48" t="s">
        <v>402</v>
      </c>
      <c r="F426" s="48" t="s">
        <v>196</v>
      </c>
      <c r="G426" s="15" t="s">
        <v>139</v>
      </c>
      <c r="H426" s="15" t="s">
        <v>85</v>
      </c>
      <c r="I426" s="61" t="str">
        <f t="shared" si="99"/>
        <v>I_MV_R_INT_BAL_ST_L02_01</v>
      </c>
      <c r="J426" s="15" cm="1">
        <f t="array" ref="J426">SUMPRODUCT(--(I426=$I$2:$I$625))</f>
        <v>1</v>
      </c>
      <c r="K426" s="14">
        <v>24</v>
      </c>
      <c r="L426" s="15" t="s">
        <v>450</v>
      </c>
      <c r="M426" s="15" t="s">
        <v>10</v>
      </c>
      <c r="N426" s="14" t="s">
        <v>520</v>
      </c>
      <c r="O426" s="15" t="str">
        <f>"R_"&amp;P426&amp;"_"&amp;F426</f>
        <v>R_INT_BAL_ST</v>
      </c>
      <c r="P426" s="14" t="s">
        <v>492</v>
      </c>
      <c r="Q426" s="14" t="str">
        <f>VLOOKUP(L426,Nomencalture!$G$20:$H$33,2,0)</f>
        <v>Credit Card Interests / Outstanding Balance</v>
      </c>
      <c r="R426" s="16" t="str">
        <f>IF(AND(S426="P",N426="R"),TEXT(T426,"00")&amp;"MB",IF(OR(T426&gt;1,N426="VM"),"L"&amp;TEXT(T426,"00")&amp;"_"&amp;TEXT(U426,"00"),"L"&amp;TEXT(U426,"00")&amp;"M"))</f>
        <v>L02_01</v>
      </c>
      <c r="S426" s="16" t="s">
        <v>90</v>
      </c>
      <c r="T426" s="16">
        <v>2</v>
      </c>
      <c r="U426" s="22">
        <v>1</v>
      </c>
      <c r="V426" s="53" t="str">
        <f t="shared" si="88"/>
        <v>ALTER TABLE MDL_ABT_B_PD_TDC_S01 ADD I_MV_R_INT_BAL_ST_L02_01 NUMBER;</v>
      </c>
      <c r="W426" s="9" t="str">
        <f>","&amp;H426&amp;"(CASE WHEN TIPO_CNSM_CD='"&amp;P426&amp;"' AND "&amp;X426&amp;" THEN "&amp;G426&amp;" END) AS "&amp;I426</f>
        <v>,AVG(CASE WHEN TIPO_CNSM_CD='INT_BAL' AND B.PERIODOMES=TO_CHAR(ADD_MONTHS(A.REF_DATE,-1),'YYYYMM') THEN VM_R_INT_SDO END) AS I_MV_R_INT_BAL_ST_L02_01</v>
      </c>
      <c r="X426" s="54" t="str">
        <f t="shared" si="89"/>
        <v>B.PERIODOMES=TO_CHAR(ADD_MONTHS(A.REF_DATE,-1),'YYYYMM')</v>
      </c>
      <c r="Y426" s="54" t="str">
        <f>","&amp;I426&amp;"=B."&amp;I426</f>
        <v>,I_MV_R_INT_BAL_ST_L02_01=B.I_MV_R_INT_BAL_ST_L02_01</v>
      </c>
      <c r="Z426" s="40" t="str">
        <f>",B."&amp;I426</f>
        <v>,B.I_MV_R_INT_BAL_ST_L02_01</v>
      </c>
    </row>
    <row r="427" spans="1:26" x14ac:dyDescent="0.25">
      <c r="A427" s="8" t="s">
        <v>413</v>
      </c>
      <c r="B427" s="21">
        <f t="shared" si="90"/>
        <v>426</v>
      </c>
      <c r="C427" s="15">
        <f t="shared" si="91"/>
        <v>10</v>
      </c>
      <c r="D427" s="15">
        <f t="shared" si="98"/>
        <v>17</v>
      </c>
      <c r="E427" s="48" t="s">
        <v>402</v>
      </c>
      <c r="F427" s="48" t="s">
        <v>196</v>
      </c>
      <c r="G427" s="15" t="s">
        <v>139</v>
      </c>
      <c r="H427" s="15" t="s">
        <v>85</v>
      </c>
      <c r="I427" s="61" t="str">
        <f t="shared" si="99"/>
        <v>I_MV_R_INT_BAL_ST_L03_02</v>
      </c>
      <c r="J427" s="15" cm="1">
        <f t="array" ref="J427">SUMPRODUCT(--(I427=$I$2:$I$625))</f>
        <v>1</v>
      </c>
      <c r="K427" s="14">
        <v>24</v>
      </c>
      <c r="L427" s="15" t="s">
        <v>450</v>
      </c>
      <c r="M427" s="15" t="s">
        <v>10</v>
      </c>
      <c r="N427" s="14" t="s">
        <v>520</v>
      </c>
      <c r="O427" s="15" t="str">
        <f>"R_"&amp;P427&amp;"_"&amp;F427</f>
        <v>R_INT_BAL_ST</v>
      </c>
      <c r="P427" s="14" t="s">
        <v>492</v>
      </c>
      <c r="Q427" s="14" t="str">
        <f>VLOOKUP(L427,Nomencalture!$G$20:$H$33,2,0)</f>
        <v>Credit Card Interests / Outstanding Balance</v>
      </c>
      <c r="R427" s="16" t="str">
        <f t="shared" ref="R427:R431" si="100">IF(AND(S427="P",N427="R"),TEXT(T427,"00")&amp;"MB",IF(OR(T427&gt;1,N427="VM"),"L"&amp;TEXT(T427,"00")&amp;"_"&amp;TEXT(U427,"00"),"L"&amp;TEXT(U427,"00")&amp;"M"))</f>
        <v>L03_02</v>
      </c>
      <c r="S427" s="16" t="s">
        <v>90</v>
      </c>
      <c r="T427" s="16">
        <v>3</v>
      </c>
      <c r="U427" s="22">
        <v>2</v>
      </c>
      <c r="V427" s="53" t="str">
        <f t="shared" si="88"/>
        <v>ALTER TABLE MDL_ABT_B_PD_TDC_S01 ADD I_MV_R_INT_BAL_ST_L03_02 NUMBER;</v>
      </c>
      <c r="W427" s="9" t="str">
        <f>","&amp;H427&amp;"(CASE WHEN TIPO_CNSM_CD='"&amp;P427&amp;"' AND "&amp;X427&amp;" THEN "&amp;G427&amp;" END) AS "&amp;I427</f>
        <v>,AVG(CASE WHEN TIPO_CNSM_CD='INT_BAL' AND B.PERIODOMES=TO_CHAR(ADD_MONTHS(A.REF_DATE,-2),'YYYYMM') THEN VM_R_INT_SDO END) AS I_MV_R_INT_BAL_ST_L03_02</v>
      </c>
      <c r="X427" s="54" t="str">
        <f t="shared" si="89"/>
        <v>B.PERIODOMES=TO_CHAR(ADD_MONTHS(A.REF_DATE,-2),'YYYYMM')</v>
      </c>
      <c r="Y427" s="54" t="str">
        <f>","&amp;I427&amp;"=B."&amp;I427</f>
        <v>,I_MV_R_INT_BAL_ST_L03_02=B.I_MV_R_INT_BAL_ST_L03_02</v>
      </c>
      <c r="Z427" s="40" t="str">
        <f>",B."&amp;I427</f>
        <v>,B.I_MV_R_INT_BAL_ST_L03_02</v>
      </c>
    </row>
    <row r="428" spans="1:26" x14ac:dyDescent="0.25">
      <c r="A428" s="8" t="s">
        <v>413</v>
      </c>
      <c r="B428" s="21">
        <f t="shared" si="90"/>
        <v>427</v>
      </c>
      <c r="C428" s="15">
        <f t="shared" si="91"/>
        <v>11</v>
      </c>
      <c r="D428" s="15">
        <f t="shared" si="98"/>
        <v>17</v>
      </c>
      <c r="E428" s="48" t="s">
        <v>402</v>
      </c>
      <c r="F428" s="48" t="s">
        <v>196</v>
      </c>
      <c r="G428" s="15" t="s">
        <v>140</v>
      </c>
      <c r="H428" s="15" t="s">
        <v>85</v>
      </c>
      <c r="I428" s="61" t="str">
        <f t="shared" si="99"/>
        <v>I_QV_R_INT_BAL_ST_L06_03</v>
      </c>
      <c r="J428" s="15" cm="1">
        <f t="array" ref="J428">SUMPRODUCT(--(I428=$I$2:$I$625))</f>
        <v>1</v>
      </c>
      <c r="K428" s="14">
        <v>24</v>
      </c>
      <c r="L428" s="15" t="s">
        <v>450</v>
      </c>
      <c r="M428" s="15" t="s">
        <v>10</v>
      </c>
      <c r="N428" s="14" t="s">
        <v>521</v>
      </c>
      <c r="O428" s="15" t="str">
        <f>"R_"&amp;P428&amp;"_"&amp;F428</f>
        <v>R_INT_BAL_ST</v>
      </c>
      <c r="P428" s="14" t="s">
        <v>492</v>
      </c>
      <c r="Q428" s="14" t="str">
        <f>VLOOKUP(L428,Nomencalture!$G$20:$H$33,2,0)</f>
        <v>Credit Card Interests / Outstanding Balance</v>
      </c>
      <c r="R428" s="16" t="str">
        <f t="shared" si="100"/>
        <v>L06_03</v>
      </c>
      <c r="S428" s="16" t="s">
        <v>90</v>
      </c>
      <c r="T428" s="16">
        <v>6</v>
      </c>
      <c r="U428" s="22">
        <v>3</v>
      </c>
      <c r="V428" s="53" t="str">
        <f t="shared" si="88"/>
        <v>ALTER TABLE MDL_ABT_B_PD_TDC_S01 ADD I_QV_R_INT_BAL_ST_L06_03 NUMBER;</v>
      </c>
      <c r="W428" s="9" t="str">
        <f>","&amp;H428&amp;"(CASE WHEN TIPO_CNSM_CD='"&amp;P428&amp;"' AND "&amp;X428&amp;" THEN "&amp;G428&amp;" END) AS "&amp;I428</f>
        <v>,AVG(CASE WHEN TIPO_CNSM_CD='INT_BAL' AND B.PERIODOMES=TO_CHAR(ADD_MONTHS(A.REF_DATE,-3),'YYYYMM') THEN VT_R_INT_SDO END) AS I_QV_R_INT_BAL_ST_L06_03</v>
      </c>
      <c r="X428" s="54" t="str">
        <f t="shared" si="89"/>
        <v>B.PERIODOMES=TO_CHAR(ADD_MONTHS(A.REF_DATE,-3),'YYYYMM')</v>
      </c>
      <c r="Y428" s="54" t="str">
        <f>","&amp;I428&amp;"=B."&amp;I428</f>
        <v>,I_QV_R_INT_BAL_ST_L06_03=B.I_QV_R_INT_BAL_ST_L06_03</v>
      </c>
      <c r="Z428" s="40" t="str">
        <f>",B."&amp;I428</f>
        <v>,B.I_QV_R_INT_BAL_ST_L06_03</v>
      </c>
    </row>
    <row r="429" spans="1:26" x14ac:dyDescent="0.25">
      <c r="A429" s="8" t="s">
        <v>413</v>
      </c>
      <c r="B429" s="21">
        <f t="shared" si="90"/>
        <v>428</v>
      </c>
      <c r="C429" s="15">
        <f t="shared" si="91"/>
        <v>12</v>
      </c>
      <c r="D429" s="15">
        <f t="shared" si="98"/>
        <v>17</v>
      </c>
      <c r="E429" s="48" t="s">
        <v>402</v>
      </c>
      <c r="F429" s="48" t="s">
        <v>196</v>
      </c>
      <c r="G429" s="15" t="s">
        <v>140</v>
      </c>
      <c r="H429" s="15" t="s">
        <v>85</v>
      </c>
      <c r="I429" s="61" t="str">
        <f t="shared" si="99"/>
        <v>I_QV_R_INT_BAL_ST_L09_06</v>
      </c>
      <c r="J429" s="15" cm="1">
        <f t="array" ref="J429">SUMPRODUCT(--(I429=$I$2:$I$625))</f>
        <v>1</v>
      </c>
      <c r="K429" s="14">
        <v>24</v>
      </c>
      <c r="L429" s="15" t="s">
        <v>450</v>
      </c>
      <c r="M429" s="15" t="s">
        <v>10</v>
      </c>
      <c r="N429" s="14" t="s">
        <v>521</v>
      </c>
      <c r="O429" s="15" t="str">
        <f>"R_"&amp;P429&amp;"_"&amp;F429</f>
        <v>R_INT_BAL_ST</v>
      </c>
      <c r="P429" s="14" t="s">
        <v>492</v>
      </c>
      <c r="Q429" s="14" t="str">
        <f>VLOOKUP(L429,Nomencalture!$G$20:$H$33,2,0)</f>
        <v>Credit Card Interests / Outstanding Balance</v>
      </c>
      <c r="R429" s="16" t="str">
        <f t="shared" si="100"/>
        <v>L09_06</v>
      </c>
      <c r="S429" s="16" t="s">
        <v>90</v>
      </c>
      <c r="T429" s="16">
        <v>9</v>
      </c>
      <c r="U429" s="22">
        <v>6</v>
      </c>
      <c r="V429" s="53" t="str">
        <f t="shared" si="88"/>
        <v>ALTER TABLE MDL_ABT_B_PD_TDC_S01 ADD I_QV_R_INT_BAL_ST_L09_06 NUMBER;</v>
      </c>
      <c r="W429" s="9" t="str">
        <f>","&amp;H429&amp;"(CASE WHEN TIPO_CNSM_CD='"&amp;P429&amp;"' AND "&amp;X429&amp;" THEN "&amp;G429&amp;" END) AS "&amp;I429</f>
        <v>,AVG(CASE WHEN TIPO_CNSM_CD='INT_BAL' AND B.PERIODOMES=TO_CHAR(ADD_MONTHS(A.REF_DATE,-6),'YYYYMM') THEN VT_R_INT_SDO END) AS I_QV_R_INT_BAL_ST_L09_06</v>
      </c>
      <c r="X429" s="54" t="str">
        <f t="shared" si="89"/>
        <v>B.PERIODOMES=TO_CHAR(ADD_MONTHS(A.REF_DATE,-6),'YYYYMM')</v>
      </c>
      <c r="Y429" s="54" t="str">
        <f>","&amp;I429&amp;"=B."&amp;I429</f>
        <v>,I_QV_R_INT_BAL_ST_L09_06=B.I_QV_R_INT_BAL_ST_L09_06</v>
      </c>
      <c r="Z429" s="40" t="str">
        <f>",B."&amp;I429</f>
        <v>,B.I_QV_R_INT_BAL_ST_L09_06</v>
      </c>
    </row>
    <row r="430" spans="1:26" x14ac:dyDescent="0.25">
      <c r="A430" s="8" t="s">
        <v>413</v>
      </c>
      <c r="B430" s="21">
        <f t="shared" si="90"/>
        <v>429</v>
      </c>
      <c r="C430" s="15">
        <f t="shared" si="91"/>
        <v>13</v>
      </c>
      <c r="D430" s="15">
        <f t="shared" si="98"/>
        <v>17</v>
      </c>
      <c r="E430" s="48" t="s">
        <v>402</v>
      </c>
      <c r="F430" s="48" t="s">
        <v>196</v>
      </c>
      <c r="G430" s="15" t="s">
        <v>140</v>
      </c>
      <c r="H430" s="15" t="s">
        <v>85</v>
      </c>
      <c r="I430" s="61" t="str">
        <f t="shared" si="99"/>
        <v>I_QV_R_INT_BAL_ST_L12_09</v>
      </c>
      <c r="J430" s="15" cm="1">
        <f t="array" ref="J430">SUMPRODUCT(--(I430=$I$2:$I$625))</f>
        <v>1</v>
      </c>
      <c r="K430" s="14">
        <v>24</v>
      </c>
      <c r="L430" s="15" t="s">
        <v>450</v>
      </c>
      <c r="M430" s="15" t="s">
        <v>10</v>
      </c>
      <c r="N430" s="14" t="s">
        <v>521</v>
      </c>
      <c r="O430" s="15" t="str">
        <f>"R_"&amp;P430&amp;"_"&amp;F430</f>
        <v>R_INT_BAL_ST</v>
      </c>
      <c r="P430" s="14" t="s">
        <v>492</v>
      </c>
      <c r="Q430" s="14" t="str">
        <f>VLOOKUP(L430,Nomencalture!$G$20:$H$33,2,0)</f>
        <v>Credit Card Interests / Outstanding Balance</v>
      </c>
      <c r="R430" s="16" t="str">
        <f t="shared" si="100"/>
        <v>L12_09</v>
      </c>
      <c r="S430" s="16" t="s">
        <v>90</v>
      </c>
      <c r="T430" s="16">
        <v>12</v>
      </c>
      <c r="U430" s="22">
        <v>9</v>
      </c>
      <c r="V430" s="53" t="str">
        <f t="shared" si="88"/>
        <v>ALTER TABLE MDL_ABT_B_PD_TDC_S01 ADD I_QV_R_INT_BAL_ST_L12_09 NUMBER;</v>
      </c>
      <c r="W430" s="9" t="str">
        <f>","&amp;H430&amp;"(CASE WHEN TIPO_CNSM_CD='"&amp;P430&amp;"' AND "&amp;X430&amp;" THEN "&amp;G430&amp;" END) AS "&amp;I430</f>
        <v>,AVG(CASE WHEN TIPO_CNSM_CD='INT_BAL' AND B.PERIODOMES=TO_CHAR(ADD_MONTHS(A.REF_DATE,-9),'YYYYMM') THEN VT_R_INT_SDO END) AS I_QV_R_INT_BAL_ST_L12_09</v>
      </c>
      <c r="X430" s="54" t="str">
        <f t="shared" si="89"/>
        <v>B.PERIODOMES=TO_CHAR(ADD_MONTHS(A.REF_DATE,-9),'YYYYMM')</v>
      </c>
      <c r="Y430" s="54" t="str">
        <f>","&amp;I430&amp;"=B."&amp;I430</f>
        <v>,I_QV_R_INT_BAL_ST_L12_09=B.I_QV_R_INT_BAL_ST_L12_09</v>
      </c>
      <c r="Z430" s="40" t="str">
        <f>",B."&amp;I430</f>
        <v>,B.I_QV_R_INT_BAL_ST_L12_09</v>
      </c>
    </row>
    <row r="431" spans="1:26" x14ac:dyDescent="0.25">
      <c r="A431" s="8" t="s">
        <v>413</v>
      </c>
      <c r="B431" s="21">
        <f t="shared" si="90"/>
        <v>430</v>
      </c>
      <c r="C431" s="15">
        <f t="shared" si="91"/>
        <v>14</v>
      </c>
      <c r="D431" s="15">
        <f t="shared" si="98"/>
        <v>17</v>
      </c>
      <c r="E431" s="48" t="s">
        <v>402</v>
      </c>
      <c r="F431" s="48" t="s">
        <v>196</v>
      </c>
      <c r="G431" s="15" t="s">
        <v>141</v>
      </c>
      <c r="H431" s="15" t="s">
        <v>85</v>
      </c>
      <c r="I431" s="61" t="str">
        <f t="shared" si="99"/>
        <v>I_SV_R_INT_BAL_ST_L12_06</v>
      </c>
      <c r="J431" s="15" cm="1">
        <f t="array" ref="J431">SUMPRODUCT(--(I431=$I$2:$I$625))</f>
        <v>1</v>
      </c>
      <c r="K431" s="14">
        <v>24</v>
      </c>
      <c r="L431" s="15" t="s">
        <v>450</v>
      </c>
      <c r="M431" s="15" t="s">
        <v>10</v>
      </c>
      <c r="N431" s="14" t="s">
        <v>523</v>
      </c>
      <c r="O431" s="15" t="str">
        <f>"R_"&amp;P431&amp;"_"&amp;F431</f>
        <v>R_INT_BAL_ST</v>
      </c>
      <c r="P431" s="14" t="s">
        <v>492</v>
      </c>
      <c r="Q431" s="14" t="str">
        <f>VLOOKUP(L431,Nomencalture!$G$20:$H$33,2,0)</f>
        <v>Credit Card Interests / Outstanding Balance</v>
      </c>
      <c r="R431" s="16" t="str">
        <f t="shared" si="100"/>
        <v>L12_06</v>
      </c>
      <c r="S431" s="16" t="s">
        <v>90</v>
      </c>
      <c r="T431" s="16">
        <v>12</v>
      </c>
      <c r="U431" s="22">
        <v>6</v>
      </c>
      <c r="V431" s="53" t="str">
        <f t="shared" si="88"/>
        <v>ALTER TABLE MDL_ABT_B_PD_TDC_S01 ADD I_SV_R_INT_BAL_ST_L12_06 NUMBER;</v>
      </c>
      <c r="W431" s="9" t="str">
        <f>","&amp;H431&amp;"(CASE WHEN TIPO_CNSM_CD='"&amp;P431&amp;"' AND "&amp;X431&amp;" THEN "&amp;G431&amp;" END) AS "&amp;I431</f>
        <v>,AVG(CASE WHEN TIPO_CNSM_CD='INT_BAL' AND B.PERIODOMES=TO_CHAR(ADD_MONTHS(A.REF_DATE,-6),'YYYYMM') THEN VS_R_INT_SDO END) AS I_SV_R_INT_BAL_ST_L12_06</v>
      </c>
      <c r="X431" s="54" t="str">
        <f t="shared" si="89"/>
        <v>B.PERIODOMES=TO_CHAR(ADD_MONTHS(A.REF_DATE,-6),'YYYYMM')</v>
      </c>
      <c r="Y431" s="54" t="str">
        <f>","&amp;I431&amp;"=B."&amp;I431</f>
        <v>,I_SV_R_INT_BAL_ST_L12_06=B.I_SV_R_INT_BAL_ST_L12_06</v>
      </c>
      <c r="Z431" s="40" t="str">
        <f>",B."&amp;I431</f>
        <v>,B.I_SV_R_INT_BAL_ST_L12_06</v>
      </c>
    </row>
    <row r="432" spans="1:26" x14ac:dyDescent="0.25">
      <c r="A432" s="8" t="s">
        <v>413</v>
      </c>
      <c r="B432" s="21">
        <f t="shared" si="90"/>
        <v>431</v>
      </c>
      <c r="C432" s="15">
        <f t="shared" si="91"/>
        <v>15</v>
      </c>
      <c r="D432" s="15">
        <f t="shared" si="98"/>
        <v>17</v>
      </c>
      <c r="E432" s="48" t="s">
        <v>402</v>
      </c>
      <c r="F432" s="48" t="s">
        <v>196</v>
      </c>
      <c r="G432" s="15" t="s">
        <v>77</v>
      </c>
      <c r="H432" s="15" t="s">
        <v>85</v>
      </c>
      <c r="I432" s="61" t="str">
        <f t="shared" si="99"/>
        <v>I_AV_R_INT_BAL_ST_L03M</v>
      </c>
      <c r="J432" s="15" cm="1">
        <f t="array" ref="J432">SUMPRODUCT(--(I432=$I$2:$I$625))</f>
        <v>1</v>
      </c>
      <c r="K432" s="14">
        <v>23</v>
      </c>
      <c r="L432" s="15" t="s">
        <v>450</v>
      </c>
      <c r="M432" s="15" t="s">
        <v>10</v>
      </c>
      <c r="N432" s="14" t="s">
        <v>15</v>
      </c>
      <c r="O432" s="15" t="str">
        <f>"R_"&amp;P432&amp;"_"&amp;F432</f>
        <v>R_INT_BAL_ST</v>
      </c>
      <c r="P432" s="14" t="s">
        <v>492</v>
      </c>
      <c r="Q432" s="14" t="str">
        <f>VLOOKUP(L432,Nomencalture!$G$20:$H$33,2,0)</f>
        <v>Credit Card Interests / Outstanding Balance</v>
      </c>
      <c r="R432" s="16" t="str">
        <f>IF(AND(S432="P",N432="R"),TEXT(T432,"00")&amp;"MB",IF(OR(T432&gt;1,N432="VM"),"L"&amp;TEXT(T432,"00")&amp;"_"&amp;TEXT(U432,"00"),"L"&amp;TEXT(U432,"00")&amp;"M"))</f>
        <v>L03M</v>
      </c>
      <c r="S432" s="16" t="s">
        <v>54</v>
      </c>
      <c r="T432" s="20">
        <v>1</v>
      </c>
      <c r="U432" s="21">
        <v>3</v>
      </c>
      <c r="V432" s="53" t="str">
        <f t="shared" si="88"/>
        <v>ALTER TABLE MDL_ABT_B_PD_TDC_S01 ADD I_AV_R_INT_BAL_ST_L03M NUMBER;</v>
      </c>
      <c r="W432" s="9" t="str">
        <f>","&amp;H432&amp;"(CASE WHEN TIPO_CNSM_CD='"&amp;P432&amp;"' AND "&amp;X432&amp;" THEN "&amp;G432&amp;" END) AS "&amp;I432</f>
        <v>,AVG(CASE WHEN TIPO_CNSM_CD='INT_BAL' AND B.PERIODOMES BETWEEN TO_CHAR(ADD_MONTHS(A.REF_DATE,-3),'YYYYMM') AND TO_CHAR(ADD_MONTHS(A.REF_DATE,-1),'YYYYMM') THEN R_INT_SDO END) AS I_AV_R_INT_BAL_ST_L03M</v>
      </c>
      <c r="X432" s="54" t="str">
        <f t="shared" si="89"/>
        <v>B.PERIODOMES BETWEEN TO_CHAR(ADD_MONTHS(A.REF_DATE,-3),'YYYYMM') AND TO_CHAR(ADD_MONTHS(A.REF_DATE,-1),'YYYYMM')</v>
      </c>
      <c r="Y432" s="54" t="str">
        <f>","&amp;I432&amp;"=B."&amp;I432</f>
        <v>,I_AV_R_INT_BAL_ST_L03M=B.I_AV_R_INT_BAL_ST_L03M</v>
      </c>
      <c r="Z432" s="40" t="str">
        <f>",B."&amp;I432</f>
        <v>,B.I_AV_R_INT_BAL_ST_L03M</v>
      </c>
    </row>
    <row r="433" spans="1:26" x14ac:dyDescent="0.25">
      <c r="A433" s="8" t="s">
        <v>413</v>
      </c>
      <c r="B433" s="21">
        <f t="shared" si="90"/>
        <v>432</v>
      </c>
      <c r="C433" s="15">
        <f t="shared" si="91"/>
        <v>16</v>
      </c>
      <c r="D433" s="15">
        <f t="shared" si="98"/>
        <v>17</v>
      </c>
      <c r="E433" s="48" t="s">
        <v>402</v>
      </c>
      <c r="F433" s="48" t="s">
        <v>196</v>
      </c>
      <c r="G433" s="15" t="s">
        <v>77</v>
      </c>
      <c r="H433" s="15" t="s">
        <v>85</v>
      </c>
      <c r="I433" s="61" t="str">
        <f t="shared" si="99"/>
        <v>I_AV_R_INT_BAL_ST_L06M</v>
      </c>
      <c r="J433" s="15" cm="1">
        <f t="array" ref="J433">SUMPRODUCT(--(I433=$I$2:$I$625))</f>
        <v>1</v>
      </c>
      <c r="K433" s="14">
        <v>23</v>
      </c>
      <c r="L433" s="15" t="s">
        <v>450</v>
      </c>
      <c r="M433" s="15" t="s">
        <v>10</v>
      </c>
      <c r="N433" s="14" t="s">
        <v>15</v>
      </c>
      <c r="O433" s="15" t="str">
        <f>"R_"&amp;P433&amp;"_"&amp;F433</f>
        <v>R_INT_BAL_ST</v>
      </c>
      <c r="P433" s="14" t="s">
        <v>492</v>
      </c>
      <c r="Q433" s="14" t="str">
        <f>VLOOKUP(L433,Nomencalture!$G$20:$H$33,2,0)</f>
        <v>Credit Card Interests / Outstanding Balance</v>
      </c>
      <c r="R433" s="16" t="str">
        <f>IF(AND(S433="P",N433="R"),TEXT(T433,"00")&amp;"MB",IF(OR(T433&gt;1,N433="VM"),"L"&amp;TEXT(T433,"00")&amp;"_"&amp;TEXT(U433,"00"),"L"&amp;TEXT(U433,"00")&amp;"M"))</f>
        <v>L06M</v>
      </c>
      <c r="S433" s="16" t="s">
        <v>54</v>
      </c>
      <c r="T433" s="20">
        <v>1</v>
      </c>
      <c r="U433" s="21">
        <v>6</v>
      </c>
      <c r="V433" s="53" t="str">
        <f t="shared" si="88"/>
        <v>ALTER TABLE MDL_ABT_B_PD_TDC_S01 ADD I_AV_R_INT_BAL_ST_L06M NUMBER;</v>
      </c>
      <c r="W433" s="9" t="str">
        <f>","&amp;H433&amp;"(CASE WHEN TIPO_CNSM_CD='"&amp;P433&amp;"' AND "&amp;X433&amp;" THEN "&amp;G433&amp;" END) AS "&amp;I433</f>
        <v>,AVG(CASE WHEN TIPO_CNSM_CD='INT_BAL' AND B.PERIODOMES BETWEEN TO_CHAR(ADD_MONTHS(A.REF_DATE,-6),'YYYYMM') AND TO_CHAR(ADD_MONTHS(A.REF_DATE,-1),'YYYYMM') THEN R_INT_SDO END) AS I_AV_R_INT_BAL_ST_L06M</v>
      </c>
      <c r="X433" s="54" t="str">
        <f t="shared" si="89"/>
        <v>B.PERIODOMES BETWEEN TO_CHAR(ADD_MONTHS(A.REF_DATE,-6),'YYYYMM') AND TO_CHAR(ADD_MONTHS(A.REF_DATE,-1),'YYYYMM')</v>
      </c>
      <c r="Y433" s="54" t="str">
        <f>","&amp;I433&amp;"=B."&amp;I433</f>
        <v>,I_AV_R_INT_BAL_ST_L06M=B.I_AV_R_INT_BAL_ST_L06M</v>
      </c>
      <c r="Z433" s="40" t="str">
        <f>",B."&amp;I433</f>
        <v>,B.I_AV_R_INT_BAL_ST_L06M</v>
      </c>
    </row>
    <row r="434" spans="1:26" x14ac:dyDescent="0.25">
      <c r="A434" s="8" t="s">
        <v>413</v>
      </c>
      <c r="B434" s="21">
        <f t="shared" si="90"/>
        <v>433</v>
      </c>
      <c r="C434" s="15">
        <f t="shared" si="91"/>
        <v>17</v>
      </c>
      <c r="D434" s="15">
        <f t="shared" si="98"/>
        <v>17</v>
      </c>
      <c r="E434" s="48" t="s">
        <v>402</v>
      </c>
      <c r="F434" s="48" t="s">
        <v>196</v>
      </c>
      <c r="G434" s="15" t="s">
        <v>77</v>
      </c>
      <c r="H434" s="15" t="s">
        <v>85</v>
      </c>
      <c r="I434" s="61" t="str">
        <f t="shared" si="99"/>
        <v>I_AV_R_INT_BAL_ST_L12M</v>
      </c>
      <c r="J434" s="15" cm="1">
        <f t="array" ref="J434">SUMPRODUCT(--(I434=$I$2:$I$625))</f>
        <v>1</v>
      </c>
      <c r="K434" s="14">
        <v>23</v>
      </c>
      <c r="L434" s="15" t="s">
        <v>450</v>
      </c>
      <c r="M434" s="15" t="s">
        <v>10</v>
      </c>
      <c r="N434" s="14" t="s">
        <v>15</v>
      </c>
      <c r="O434" s="15" t="str">
        <f>"R_"&amp;P434&amp;"_"&amp;F434</f>
        <v>R_INT_BAL_ST</v>
      </c>
      <c r="P434" s="14" t="s">
        <v>492</v>
      </c>
      <c r="Q434" s="14" t="str">
        <f>VLOOKUP(L434,Nomencalture!$G$20:$H$33,2,0)</f>
        <v>Credit Card Interests / Outstanding Balance</v>
      </c>
      <c r="R434" s="16" t="str">
        <f t="shared" ref="R434:R443" si="101">IF(AND(S434="P",N434="R"),TEXT(T434,"00")&amp;"MB",IF(OR(T434&gt;1,N434="VM"),"L"&amp;TEXT(T434,"00")&amp;"_"&amp;TEXT(U434,"00"),"L"&amp;TEXT(U434,"00")&amp;"M"))</f>
        <v>L12M</v>
      </c>
      <c r="S434" s="16" t="s">
        <v>54</v>
      </c>
      <c r="T434" s="20">
        <v>1</v>
      </c>
      <c r="U434" s="21">
        <v>12</v>
      </c>
      <c r="V434" s="53" t="str">
        <f t="shared" si="88"/>
        <v>ALTER TABLE MDL_ABT_B_PD_TDC_S01 ADD I_AV_R_INT_BAL_ST_L12M NUMBER;</v>
      </c>
      <c r="W434" s="9" t="str">
        <f>","&amp;H434&amp;"(CASE WHEN TIPO_CNSM_CD='"&amp;P434&amp;"' AND "&amp;X434&amp;" THEN "&amp;G434&amp;" END) AS "&amp;I434</f>
        <v>,AVG(CASE WHEN TIPO_CNSM_CD='INT_BAL' AND B.PERIODOMES BETWEEN TO_CHAR(ADD_MONTHS(A.REF_DATE,-12),'YYYYMM') AND TO_CHAR(ADD_MONTHS(A.REF_DATE,-1),'YYYYMM') THEN R_INT_SDO END) AS I_AV_R_INT_BAL_ST_L12M</v>
      </c>
      <c r="X434" s="54" t="str">
        <f t="shared" si="89"/>
        <v>B.PERIODOMES BETWEEN TO_CHAR(ADD_MONTHS(A.REF_DATE,-12),'YYYYMM') AND TO_CHAR(ADD_MONTHS(A.REF_DATE,-1),'YYYYMM')</v>
      </c>
      <c r="Y434" s="54" t="str">
        <f>","&amp;I434&amp;"=B."&amp;I434</f>
        <v>,I_AV_R_INT_BAL_ST_L12M=B.I_AV_R_INT_BAL_ST_L12M</v>
      </c>
      <c r="Z434" s="40" t="str">
        <f>",B."&amp;I434</f>
        <v>,B.I_AV_R_INT_BAL_ST_L12M</v>
      </c>
    </row>
    <row r="435" spans="1:26" x14ac:dyDescent="0.25">
      <c r="A435" s="8" t="s">
        <v>413</v>
      </c>
      <c r="B435" s="21">
        <f t="shared" si="90"/>
        <v>434</v>
      </c>
      <c r="C435" s="15">
        <f t="shared" si="91"/>
        <v>18</v>
      </c>
      <c r="D435" s="15">
        <f t="shared" si="98"/>
        <v>17</v>
      </c>
      <c r="E435" s="48" t="s">
        <v>402</v>
      </c>
      <c r="F435" s="48" t="s">
        <v>196</v>
      </c>
      <c r="G435" s="15" t="s">
        <v>77</v>
      </c>
      <c r="H435" s="15" t="s">
        <v>85</v>
      </c>
      <c r="I435" s="61" t="str">
        <f t="shared" si="99"/>
        <v>I_AV_R_INT_BAL_ST_L13_24</v>
      </c>
      <c r="J435" s="15" cm="1">
        <f t="array" ref="J435">SUMPRODUCT(--(I435=$I$2:$I$625))</f>
        <v>1</v>
      </c>
      <c r="K435" s="14">
        <v>25</v>
      </c>
      <c r="L435" s="15" t="s">
        <v>450</v>
      </c>
      <c r="M435" s="15" t="s">
        <v>10</v>
      </c>
      <c r="N435" s="14" t="s">
        <v>15</v>
      </c>
      <c r="O435" s="15" t="str">
        <f>"R_"&amp;P435&amp;"_"&amp;F435</f>
        <v>R_INT_BAL_ST</v>
      </c>
      <c r="P435" s="14" t="s">
        <v>492</v>
      </c>
      <c r="Q435" s="14" t="str">
        <f>VLOOKUP(L435,Nomencalture!$G$20:$H$33,2,0)</f>
        <v>Credit Card Interests / Outstanding Balance</v>
      </c>
      <c r="R435" s="16" t="str">
        <f t="shared" si="101"/>
        <v>L13_24</v>
      </c>
      <c r="S435" s="16" t="s">
        <v>54</v>
      </c>
      <c r="T435" s="20">
        <v>13</v>
      </c>
      <c r="U435" s="21">
        <v>24</v>
      </c>
      <c r="V435" s="53" t="str">
        <f t="shared" si="88"/>
        <v>ALTER TABLE MDL_ABT_B_PD_TDC_S01 ADD I_AV_R_INT_BAL_ST_L13_24 NUMBER;</v>
      </c>
      <c r="W435" s="9" t="str">
        <f>","&amp;H435&amp;"(CASE WHEN TIPO_CNSM_CD='"&amp;P435&amp;"' AND "&amp;X435&amp;" THEN "&amp;G435&amp;" END) AS "&amp;I435</f>
        <v>,AVG(CASE WHEN TIPO_CNSM_CD='INT_BAL' AND B.PERIODOMES BETWEEN TO_CHAR(ADD_MONTHS(A.REF_DATE,-24),'YYYYMM') AND TO_CHAR(ADD_MONTHS(A.REF_DATE,-13),'YYYYMM') THEN R_INT_SDO END) AS I_AV_R_INT_BAL_ST_L13_24</v>
      </c>
      <c r="X435" s="54" t="str">
        <f t="shared" si="89"/>
        <v>B.PERIODOMES BETWEEN TO_CHAR(ADD_MONTHS(A.REF_DATE,-24),'YYYYMM') AND TO_CHAR(ADD_MONTHS(A.REF_DATE,-13),'YYYYMM')</v>
      </c>
      <c r="Y435" s="54" t="str">
        <f>","&amp;I435&amp;"=B."&amp;I435</f>
        <v>,I_AV_R_INT_BAL_ST_L13_24=B.I_AV_R_INT_BAL_ST_L13_24</v>
      </c>
      <c r="Z435" s="40" t="str">
        <f>",B."&amp;I435</f>
        <v>,B.I_AV_R_INT_BAL_ST_L13_24</v>
      </c>
    </row>
    <row r="436" spans="1:26" x14ac:dyDescent="0.25">
      <c r="A436" s="8" t="s">
        <v>413</v>
      </c>
      <c r="B436" s="21">
        <f t="shared" si="90"/>
        <v>435</v>
      </c>
      <c r="C436" s="15">
        <f t="shared" si="91"/>
        <v>19</v>
      </c>
      <c r="D436" s="15">
        <f t="shared" si="98"/>
        <v>17</v>
      </c>
      <c r="E436" s="48" t="s">
        <v>402</v>
      </c>
      <c r="F436" s="48" t="s">
        <v>196</v>
      </c>
      <c r="G436" s="15" t="s">
        <v>142</v>
      </c>
      <c r="H436" s="15" t="s">
        <v>86</v>
      </c>
      <c r="I436" s="61" t="str">
        <f t="shared" si="99"/>
        <v>I_SIN_R_INT_BAL_ST_L03M</v>
      </c>
      <c r="J436" s="15" cm="1">
        <f t="array" ref="J436">SUMPRODUCT(--(I436=$I$2:$I$625))</f>
        <v>1</v>
      </c>
      <c r="K436" s="14">
        <v>24</v>
      </c>
      <c r="L436" s="15" t="s">
        <v>450</v>
      </c>
      <c r="M436" s="15" t="s">
        <v>10</v>
      </c>
      <c r="N436" s="14" t="s">
        <v>16</v>
      </c>
      <c r="O436" s="15" t="str">
        <f>"R_"&amp;P436&amp;"_"&amp;F436</f>
        <v>R_INT_BAL_ST</v>
      </c>
      <c r="P436" s="14" t="s">
        <v>492</v>
      </c>
      <c r="Q436" s="14" t="str">
        <f>VLOOKUP(L436,Nomencalture!$G$20:$H$33,2,0)</f>
        <v>Credit Card Interests / Outstanding Balance</v>
      </c>
      <c r="R436" s="16" t="str">
        <f t="shared" si="101"/>
        <v>L03M</v>
      </c>
      <c r="S436" s="16" t="s">
        <v>54</v>
      </c>
      <c r="T436" s="20">
        <v>1</v>
      </c>
      <c r="U436" s="21">
        <v>3</v>
      </c>
      <c r="V436" s="53" t="str">
        <f t="shared" si="88"/>
        <v>ALTER TABLE MDL_ABT_B_PD_TDC_S01 ADD I_SIN_R_INT_BAL_ST_L03M NUMBER;</v>
      </c>
      <c r="W436" s="9" t="str">
        <f>","&amp;H436&amp;"(CASE WHEN TIPO_CNSM_CD='"&amp;P436&amp;"' AND "&amp;X436&amp;" THEN "&amp;G436&amp;" END) AS "&amp;I436</f>
        <v>,SUM(CASE WHEN TIPO_CNSM_CD='INT_BAL' AND B.PERIODOMES BETWEEN TO_CHAR(ADD_MONTHS(A.REF_DATE,-3),'YYYYMM') AND TO_CHAR(ADD_MONTHS(A.REF_DATE,-1),'YYYYMM') THEN IN_R_INT_SDO END) AS I_SIN_R_INT_BAL_ST_L03M</v>
      </c>
      <c r="X436" s="54" t="str">
        <f t="shared" si="89"/>
        <v>B.PERIODOMES BETWEEN TO_CHAR(ADD_MONTHS(A.REF_DATE,-3),'YYYYMM') AND TO_CHAR(ADD_MONTHS(A.REF_DATE,-1),'YYYYMM')</v>
      </c>
      <c r="Y436" s="54" t="str">
        <f>","&amp;I436&amp;"=B."&amp;I436</f>
        <v>,I_SIN_R_INT_BAL_ST_L03M=B.I_SIN_R_INT_BAL_ST_L03M</v>
      </c>
      <c r="Z436" s="40" t="str">
        <f>",B."&amp;I436</f>
        <v>,B.I_SIN_R_INT_BAL_ST_L03M</v>
      </c>
    </row>
    <row r="437" spans="1:26" x14ac:dyDescent="0.25">
      <c r="A437" s="8" t="s">
        <v>413</v>
      </c>
      <c r="B437" s="21">
        <f t="shared" si="90"/>
        <v>436</v>
      </c>
      <c r="C437" s="15">
        <f t="shared" si="91"/>
        <v>20</v>
      </c>
      <c r="D437" s="15">
        <f t="shared" si="98"/>
        <v>17</v>
      </c>
      <c r="E437" s="48" t="s">
        <v>402</v>
      </c>
      <c r="F437" s="48" t="s">
        <v>196</v>
      </c>
      <c r="G437" s="15" t="s">
        <v>142</v>
      </c>
      <c r="H437" s="15" t="s">
        <v>86</v>
      </c>
      <c r="I437" s="61" t="str">
        <f t="shared" si="99"/>
        <v>I_SIN_R_INT_BAL_ST_L06M</v>
      </c>
      <c r="J437" s="15" cm="1">
        <f t="array" ref="J437">SUMPRODUCT(--(I437=$I$2:$I$625))</f>
        <v>1</v>
      </c>
      <c r="K437" s="14">
        <v>24</v>
      </c>
      <c r="L437" s="15" t="s">
        <v>450</v>
      </c>
      <c r="M437" s="15" t="s">
        <v>10</v>
      </c>
      <c r="N437" s="14" t="s">
        <v>16</v>
      </c>
      <c r="O437" s="15" t="str">
        <f>"R_"&amp;P437&amp;"_"&amp;F437</f>
        <v>R_INT_BAL_ST</v>
      </c>
      <c r="P437" s="14" t="s">
        <v>492</v>
      </c>
      <c r="Q437" s="14" t="str">
        <f>VLOOKUP(L437,Nomencalture!$G$20:$H$33,2,0)</f>
        <v>Credit Card Interests / Outstanding Balance</v>
      </c>
      <c r="R437" s="16" t="str">
        <f t="shared" si="101"/>
        <v>L06M</v>
      </c>
      <c r="S437" s="16" t="s">
        <v>54</v>
      </c>
      <c r="T437" s="20">
        <v>1</v>
      </c>
      <c r="U437" s="21">
        <v>6</v>
      </c>
      <c r="V437" s="53" t="str">
        <f t="shared" si="88"/>
        <v>ALTER TABLE MDL_ABT_B_PD_TDC_S01 ADD I_SIN_R_INT_BAL_ST_L06M NUMBER;</v>
      </c>
      <c r="W437" s="9" t="str">
        <f>","&amp;H437&amp;"(CASE WHEN TIPO_CNSM_CD='"&amp;P437&amp;"' AND "&amp;X437&amp;" THEN "&amp;G437&amp;" END) AS "&amp;I437</f>
        <v>,SUM(CASE WHEN TIPO_CNSM_CD='INT_BAL' AND B.PERIODOMES BETWEEN TO_CHAR(ADD_MONTHS(A.REF_DATE,-6),'YYYYMM') AND TO_CHAR(ADD_MONTHS(A.REF_DATE,-1),'YYYYMM') THEN IN_R_INT_SDO END) AS I_SIN_R_INT_BAL_ST_L06M</v>
      </c>
      <c r="X437" s="54" t="str">
        <f t="shared" si="89"/>
        <v>B.PERIODOMES BETWEEN TO_CHAR(ADD_MONTHS(A.REF_DATE,-6),'YYYYMM') AND TO_CHAR(ADD_MONTHS(A.REF_DATE,-1),'YYYYMM')</v>
      </c>
      <c r="Y437" s="54" t="str">
        <f>","&amp;I437&amp;"=B."&amp;I437</f>
        <v>,I_SIN_R_INT_BAL_ST_L06M=B.I_SIN_R_INT_BAL_ST_L06M</v>
      </c>
      <c r="Z437" s="40" t="str">
        <f>",B."&amp;I437</f>
        <v>,B.I_SIN_R_INT_BAL_ST_L06M</v>
      </c>
    </row>
    <row r="438" spans="1:26" x14ac:dyDescent="0.25">
      <c r="A438" s="8" t="s">
        <v>413</v>
      </c>
      <c r="B438" s="21">
        <f t="shared" si="90"/>
        <v>437</v>
      </c>
      <c r="C438" s="15">
        <f t="shared" si="91"/>
        <v>21</v>
      </c>
      <c r="D438" s="15">
        <f t="shared" si="98"/>
        <v>17</v>
      </c>
      <c r="E438" s="48" t="s">
        <v>402</v>
      </c>
      <c r="F438" s="48" t="s">
        <v>196</v>
      </c>
      <c r="G438" s="15" t="s">
        <v>142</v>
      </c>
      <c r="H438" s="15" t="s">
        <v>86</v>
      </c>
      <c r="I438" s="61" t="str">
        <f t="shared" si="99"/>
        <v>I_SIN_R_INT_BAL_ST_L12M</v>
      </c>
      <c r="J438" s="15" cm="1">
        <f t="array" ref="J438">SUMPRODUCT(--(I438=$I$2:$I$625))</f>
        <v>1</v>
      </c>
      <c r="K438" s="14">
        <v>24</v>
      </c>
      <c r="L438" s="15" t="s">
        <v>450</v>
      </c>
      <c r="M438" s="15" t="s">
        <v>10</v>
      </c>
      <c r="N438" s="14" t="s">
        <v>16</v>
      </c>
      <c r="O438" s="15" t="str">
        <f>"R_"&amp;P438&amp;"_"&amp;F438</f>
        <v>R_INT_BAL_ST</v>
      </c>
      <c r="P438" s="14" t="s">
        <v>492</v>
      </c>
      <c r="Q438" s="14" t="str">
        <f>VLOOKUP(L438,Nomencalture!$G$20:$H$33,2,0)</f>
        <v>Credit Card Interests / Outstanding Balance</v>
      </c>
      <c r="R438" s="16" t="str">
        <f t="shared" si="101"/>
        <v>L12M</v>
      </c>
      <c r="S438" s="16" t="s">
        <v>54</v>
      </c>
      <c r="T438" s="20">
        <v>1</v>
      </c>
      <c r="U438" s="21">
        <v>12</v>
      </c>
      <c r="V438" s="53" t="str">
        <f t="shared" si="88"/>
        <v>ALTER TABLE MDL_ABT_B_PD_TDC_S01 ADD I_SIN_R_INT_BAL_ST_L12M NUMBER;</v>
      </c>
      <c r="W438" s="9" t="str">
        <f>","&amp;H438&amp;"(CASE WHEN TIPO_CNSM_CD='"&amp;P438&amp;"' AND "&amp;X438&amp;" THEN "&amp;G438&amp;" END) AS "&amp;I438</f>
        <v>,SUM(CASE WHEN TIPO_CNSM_CD='INT_BAL' AND B.PERIODOMES BETWEEN TO_CHAR(ADD_MONTHS(A.REF_DATE,-12),'YYYYMM') AND TO_CHAR(ADD_MONTHS(A.REF_DATE,-1),'YYYYMM') THEN IN_R_INT_SDO END) AS I_SIN_R_INT_BAL_ST_L12M</v>
      </c>
      <c r="X438" s="54" t="str">
        <f t="shared" si="89"/>
        <v>B.PERIODOMES BETWEEN TO_CHAR(ADD_MONTHS(A.REF_DATE,-12),'YYYYMM') AND TO_CHAR(ADD_MONTHS(A.REF_DATE,-1),'YYYYMM')</v>
      </c>
      <c r="Y438" s="54" t="str">
        <f>","&amp;I438&amp;"=B."&amp;I438</f>
        <v>,I_SIN_R_INT_BAL_ST_L12M=B.I_SIN_R_INT_BAL_ST_L12M</v>
      </c>
      <c r="Z438" s="40" t="str">
        <f>",B."&amp;I438</f>
        <v>,B.I_SIN_R_INT_BAL_ST_L12M</v>
      </c>
    </row>
    <row r="439" spans="1:26" x14ac:dyDescent="0.25">
      <c r="A439" s="8" t="s">
        <v>413</v>
      </c>
      <c r="B439" s="21">
        <f t="shared" si="90"/>
        <v>438</v>
      </c>
      <c r="C439" s="15">
        <f t="shared" si="91"/>
        <v>22</v>
      </c>
      <c r="D439" s="15">
        <f t="shared" si="98"/>
        <v>17</v>
      </c>
      <c r="E439" s="48" t="s">
        <v>402</v>
      </c>
      <c r="F439" s="48" t="s">
        <v>196</v>
      </c>
      <c r="G439" s="15" t="s">
        <v>142</v>
      </c>
      <c r="H439" s="15" t="s">
        <v>86</v>
      </c>
      <c r="I439" s="61" t="str">
        <f t="shared" si="99"/>
        <v>I_SIN_R_INT_BAL_ST_L13_24</v>
      </c>
      <c r="J439" s="15" cm="1">
        <f t="array" ref="J439">SUMPRODUCT(--(I439=$I$2:$I$625))</f>
        <v>1</v>
      </c>
      <c r="K439" s="14">
        <v>26</v>
      </c>
      <c r="L439" s="15" t="s">
        <v>450</v>
      </c>
      <c r="M439" s="15" t="s">
        <v>10</v>
      </c>
      <c r="N439" s="14" t="s">
        <v>16</v>
      </c>
      <c r="O439" s="15" t="str">
        <f>"R_"&amp;P439&amp;"_"&amp;F439</f>
        <v>R_INT_BAL_ST</v>
      </c>
      <c r="P439" s="14" t="s">
        <v>492</v>
      </c>
      <c r="Q439" s="14" t="str">
        <f>VLOOKUP(L439,Nomencalture!$G$20:$H$33,2,0)</f>
        <v>Credit Card Interests / Outstanding Balance</v>
      </c>
      <c r="R439" s="16" t="str">
        <f t="shared" si="101"/>
        <v>L13_24</v>
      </c>
      <c r="S439" s="16" t="s">
        <v>54</v>
      </c>
      <c r="T439" s="20">
        <v>13</v>
      </c>
      <c r="U439" s="21">
        <v>24</v>
      </c>
      <c r="V439" s="53" t="str">
        <f t="shared" si="88"/>
        <v>ALTER TABLE MDL_ABT_B_PD_TDC_S01 ADD I_SIN_R_INT_BAL_ST_L13_24 NUMBER;</v>
      </c>
      <c r="W439" s="9" t="str">
        <f>","&amp;H439&amp;"(CASE WHEN TIPO_CNSM_CD='"&amp;P439&amp;"' AND "&amp;X439&amp;" THEN "&amp;G439&amp;" END) AS "&amp;I439</f>
        <v>,SUM(CASE WHEN TIPO_CNSM_CD='INT_BAL' AND B.PERIODOMES BETWEEN TO_CHAR(ADD_MONTHS(A.REF_DATE,-24),'YYYYMM') AND TO_CHAR(ADD_MONTHS(A.REF_DATE,-13),'YYYYMM') THEN IN_R_INT_SDO END) AS I_SIN_R_INT_BAL_ST_L13_24</v>
      </c>
      <c r="X439" s="54" t="str">
        <f t="shared" si="89"/>
        <v>B.PERIODOMES BETWEEN TO_CHAR(ADD_MONTHS(A.REF_DATE,-24),'YYYYMM') AND TO_CHAR(ADD_MONTHS(A.REF_DATE,-13),'YYYYMM')</v>
      </c>
      <c r="Y439" s="54" t="str">
        <f>","&amp;I439&amp;"=B."&amp;I439</f>
        <v>,I_SIN_R_INT_BAL_ST_L13_24=B.I_SIN_R_INT_BAL_ST_L13_24</v>
      </c>
      <c r="Z439" s="40" t="str">
        <f>",B."&amp;I439</f>
        <v>,B.I_SIN_R_INT_BAL_ST_L13_24</v>
      </c>
    </row>
    <row r="440" spans="1:26" x14ac:dyDescent="0.25">
      <c r="A440" s="8" t="s">
        <v>413</v>
      </c>
      <c r="B440" s="21">
        <f t="shared" si="90"/>
        <v>439</v>
      </c>
      <c r="C440" s="15">
        <f t="shared" si="91"/>
        <v>23</v>
      </c>
      <c r="D440" s="15">
        <f t="shared" si="98"/>
        <v>17</v>
      </c>
      <c r="E440" s="48" t="s">
        <v>402</v>
      </c>
      <c r="F440" s="48" t="s">
        <v>196</v>
      </c>
      <c r="G440" s="15" t="s">
        <v>143</v>
      </c>
      <c r="H440" s="15" t="s">
        <v>86</v>
      </c>
      <c r="I440" s="61" t="str">
        <f t="shared" si="99"/>
        <v>I_SDC_R_INT_BAL_ST_L03M</v>
      </c>
      <c r="J440" s="15" cm="1">
        <f t="array" ref="J440">SUMPRODUCT(--(I440=$I$2:$I$625))</f>
        <v>1</v>
      </c>
      <c r="K440" s="14">
        <v>24</v>
      </c>
      <c r="L440" s="15" t="s">
        <v>450</v>
      </c>
      <c r="M440" s="15" t="s">
        <v>10</v>
      </c>
      <c r="N440" s="14" t="s">
        <v>17</v>
      </c>
      <c r="O440" s="15" t="str">
        <f>"R_"&amp;P440&amp;"_"&amp;F440</f>
        <v>R_INT_BAL_ST</v>
      </c>
      <c r="P440" s="14" t="s">
        <v>492</v>
      </c>
      <c r="Q440" s="14" t="str">
        <f>VLOOKUP(L440,Nomencalture!$G$20:$H$33,2,0)</f>
        <v>Credit Card Interests / Outstanding Balance</v>
      </c>
      <c r="R440" s="16" t="str">
        <f t="shared" si="101"/>
        <v>L03M</v>
      </c>
      <c r="S440" s="16" t="s">
        <v>54</v>
      </c>
      <c r="T440" s="20">
        <v>1</v>
      </c>
      <c r="U440" s="21">
        <v>3</v>
      </c>
      <c r="V440" s="53" t="str">
        <f t="shared" si="88"/>
        <v>ALTER TABLE MDL_ABT_B_PD_TDC_S01 ADD I_SDC_R_INT_BAL_ST_L03M NUMBER;</v>
      </c>
      <c r="W440" s="9" t="str">
        <f>","&amp;H440&amp;"(CASE WHEN TIPO_CNSM_CD='"&amp;P440&amp;"' AND "&amp;X440&amp;" THEN "&amp;G440&amp;" END) AS "&amp;I440</f>
        <v>,SUM(CASE WHEN TIPO_CNSM_CD='INT_BAL' AND B.PERIODOMES BETWEEN TO_CHAR(ADD_MONTHS(A.REF_DATE,-3),'YYYYMM') AND TO_CHAR(ADD_MONTHS(A.REF_DATE,-1),'YYYYMM') THEN DC_R_INT_SDO END) AS I_SDC_R_INT_BAL_ST_L03M</v>
      </c>
      <c r="X440" s="54" t="str">
        <f t="shared" si="89"/>
        <v>B.PERIODOMES BETWEEN TO_CHAR(ADD_MONTHS(A.REF_DATE,-3),'YYYYMM') AND TO_CHAR(ADD_MONTHS(A.REF_DATE,-1),'YYYYMM')</v>
      </c>
      <c r="Y440" s="54" t="str">
        <f>","&amp;I440&amp;"=B."&amp;I440</f>
        <v>,I_SDC_R_INT_BAL_ST_L03M=B.I_SDC_R_INT_BAL_ST_L03M</v>
      </c>
      <c r="Z440" s="40" t="str">
        <f>",B."&amp;I440</f>
        <v>,B.I_SDC_R_INT_BAL_ST_L03M</v>
      </c>
    </row>
    <row r="441" spans="1:26" x14ac:dyDescent="0.25">
      <c r="A441" s="8" t="s">
        <v>413</v>
      </c>
      <c r="B441" s="21">
        <f t="shared" si="90"/>
        <v>440</v>
      </c>
      <c r="C441" s="15">
        <f t="shared" si="91"/>
        <v>24</v>
      </c>
      <c r="D441" s="15">
        <f t="shared" si="98"/>
        <v>17</v>
      </c>
      <c r="E441" s="48" t="s">
        <v>402</v>
      </c>
      <c r="F441" s="48" t="s">
        <v>196</v>
      </c>
      <c r="G441" s="15" t="s">
        <v>143</v>
      </c>
      <c r="H441" s="15" t="s">
        <v>86</v>
      </c>
      <c r="I441" s="61" t="str">
        <f t="shared" si="99"/>
        <v>I_SDC_R_INT_BAL_ST_L06M</v>
      </c>
      <c r="J441" s="15" cm="1">
        <f t="array" ref="J441">SUMPRODUCT(--(I441=$I$2:$I$625))</f>
        <v>1</v>
      </c>
      <c r="K441" s="14">
        <v>24</v>
      </c>
      <c r="L441" s="15" t="s">
        <v>450</v>
      </c>
      <c r="M441" s="15" t="s">
        <v>10</v>
      </c>
      <c r="N441" s="14" t="s">
        <v>17</v>
      </c>
      <c r="O441" s="15" t="str">
        <f>"R_"&amp;P441&amp;"_"&amp;F441</f>
        <v>R_INT_BAL_ST</v>
      </c>
      <c r="P441" s="14" t="s">
        <v>492</v>
      </c>
      <c r="Q441" s="14" t="str">
        <f>VLOOKUP(L441,Nomencalture!$G$20:$H$33,2,0)</f>
        <v>Credit Card Interests / Outstanding Balance</v>
      </c>
      <c r="R441" s="16" t="str">
        <f t="shared" si="101"/>
        <v>L06M</v>
      </c>
      <c r="S441" s="16" t="s">
        <v>54</v>
      </c>
      <c r="T441" s="20">
        <v>1</v>
      </c>
      <c r="U441" s="21">
        <v>6</v>
      </c>
      <c r="V441" s="53" t="str">
        <f t="shared" si="88"/>
        <v>ALTER TABLE MDL_ABT_B_PD_TDC_S01 ADD I_SDC_R_INT_BAL_ST_L06M NUMBER;</v>
      </c>
      <c r="W441" s="9" t="str">
        <f>","&amp;H441&amp;"(CASE WHEN TIPO_CNSM_CD='"&amp;P441&amp;"' AND "&amp;X441&amp;" THEN "&amp;G441&amp;" END) AS "&amp;I441</f>
        <v>,SUM(CASE WHEN TIPO_CNSM_CD='INT_BAL' AND B.PERIODOMES BETWEEN TO_CHAR(ADD_MONTHS(A.REF_DATE,-6),'YYYYMM') AND TO_CHAR(ADD_MONTHS(A.REF_DATE,-1),'YYYYMM') THEN DC_R_INT_SDO END) AS I_SDC_R_INT_BAL_ST_L06M</v>
      </c>
      <c r="X441" s="54" t="str">
        <f t="shared" si="89"/>
        <v>B.PERIODOMES BETWEEN TO_CHAR(ADD_MONTHS(A.REF_DATE,-6),'YYYYMM') AND TO_CHAR(ADD_MONTHS(A.REF_DATE,-1),'YYYYMM')</v>
      </c>
      <c r="Y441" s="54" t="str">
        <f>","&amp;I441&amp;"=B."&amp;I441</f>
        <v>,I_SDC_R_INT_BAL_ST_L06M=B.I_SDC_R_INT_BAL_ST_L06M</v>
      </c>
      <c r="Z441" s="40" t="str">
        <f>",B."&amp;I441</f>
        <v>,B.I_SDC_R_INT_BAL_ST_L06M</v>
      </c>
    </row>
    <row r="442" spans="1:26" x14ac:dyDescent="0.25">
      <c r="A442" s="8" t="s">
        <v>413</v>
      </c>
      <c r="B442" s="21">
        <f t="shared" si="90"/>
        <v>441</v>
      </c>
      <c r="C442" s="15">
        <f t="shared" si="91"/>
        <v>25</v>
      </c>
      <c r="D442" s="15">
        <f t="shared" si="98"/>
        <v>17</v>
      </c>
      <c r="E442" s="48" t="s">
        <v>402</v>
      </c>
      <c r="F442" s="48" t="s">
        <v>196</v>
      </c>
      <c r="G442" s="15" t="s">
        <v>143</v>
      </c>
      <c r="H442" s="15" t="s">
        <v>86</v>
      </c>
      <c r="I442" s="61" t="str">
        <f t="shared" si="99"/>
        <v>I_SDC_R_INT_BAL_ST_L12M</v>
      </c>
      <c r="J442" s="15" cm="1">
        <f t="array" ref="J442">SUMPRODUCT(--(I442=$I$2:$I$625))</f>
        <v>1</v>
      </c>
      <c r="K442" s="14">
        <v>24</v>
      </c>
      <c r="L442" s="15" t="s">
        <v>450</v>
      </c>
      <c r="M442" s="15" t="s">
        <v>10</v>
      </c>
      <c r="N442" s="14" t="s">
        <v>17</v>
      </c>
      <c r="O442" s="15" t="str">
        <f>"R_"&amp;P442&amp;"_"&amp;F442</f>
        <v>R_INT_BAL_ST</v>
      </c>
      <c r="P442" s="14" t="s">
        <v>492</v>
      </c>
      <c r="Q442" s="14" t="str">
        <f>VLOOKUP(L442,Nomencalture!$G$20:$H$33,2,0)</f>
        <v>Credit Card Interests / Outstanding Balance</v>
      </c>
      <c r="R442" s="16" t="str">
        <f t="shared" si="101"/>
        <v>L12M</v>
      </c>
      <c r="S442" s="16" t="s">
        <v>54</v>
      </c>
      <c r="T442" s="20">
        <v>1</v>
      </c>
      <c r="U442" s="21">
        <v>12</v>
      </c>
      <c r="V442" s="53" t="str">
        <f t="shared" si="88"/>
        <v>ALTER TABLE MDL_ABT_B_PD_TDC_S01 ADD I_SDC_R_INT_BAL_ST_L12M NUMBER;</v>
      </c>
      <c r="W442" s="9" t="str">
        <f>","&amp;H442&amp;"(CASE WHEN TIPO_CNSM_CD='"&amp;P442&amp;"' AND "&amp;X442&amp;" THEN "&amp;G442&amp;" END) AS "&amp;I442</f>
        <v>,SUM(CASE WHEN TIPO_CNSM_CD='INT_BAL' AND B.PERIODOMES BETWEEN TO_CHAR(ADD_MONTHS(A.REF_DATE,-12),'YYYYMM') AND TO_CHAR(ADD_MONTHS(A.REF_DATE,-1),'YYYYMM') THEN DC_R_INT_SDO END) AS I_SDC_R_INT_BAL_ST_L12M</v>
      </c>
      <c r="X442" s="54" t="str">
        <f t="shared" si="89"/>
        <v>B.PERIODOMES BETWEEN TO_CHAR(ADD_MONTHS(A.REF_DATE,-12),'YYYYMM') AND TO_CHAR(ADD_MONTHS(A.REF_DATE,-1),'YYYYMM')</v>
      </c>
      <c r="Y442" s="54" t="str">
        <f>","&amp;I442&amp;"=B."&amp;I442</f>
        <v>,I_SDC_R_INT_BAL_ST_L12M=B.I_SDC_R_INT_BAL_ST_L12M</v>
      </c>
      <c r="Z442" s="40" t="str">
        <f>",B."&amp;I442</f>
        <v>,B.I_SDC_R_INT_BAL_ST_L12M</v>
      </c>
    </row>
    <row r="443" spans="1:26" x14ac:dyDescent="0.25">
      <c r="A443" s="30" t="s">
        <v>413</v>
      </c>
      <c r="B443" s="24">
        <f t="shared" si="90"/>
        <v>442</v>
      </c>
      <c r="C443" s="18">
        <f t="shared" si="91"/>
        <v>26</v>
      </c>
      <c r="D443" s="18">
        <f t="shared" si="98"/>
        <v>17</v>
      </c>
      <c r="E443" s="49" t="s">
        <v>402</v>
      </c>
      <c r="F443" s="49" t="s">
        <v>196</v>
      </c>
      <c r="G443" s="18" t="s">
        <v>143</v>
      </c>
      <c r="H443" s="18" t="s">
        <v>86</v>
      </c>
      <c r="I443" s="62" t="str">
        <f t="shared" si="99"/>
        <v>I_SDC_R_INT_BAL_ST_L13_24</v>
      </c>
      <c r="J443" s="18" cm="1">
        <f t="array" ref="J443">SUMPRODUCT(--(I443=$I$2:$I$625))</f>
        <v>1</v>
      </c>
      <c r="K443" s="17">
        <v>26</v>
      </c>
      <c r="L443" s="18" t="s">
        <v>450</v>
      </c>
      <c r="M443" s="18" t="s">
        <v>10</v>
      </c>
      <c r="N443" s="17" t="s">
        <v>17</v>
      </c>
      <c r="O443" s="18" t="str">
        <f>"R_"&amp;P443&amp;"_"&amp;F443</f>
        <v>R_INT_BAL_ST</v>
      </c>
      <c r="P443" s="17" t="s">
        <v>492</v>
      </c>
      <c r="Q443" s="17" t="str">
        <f>VLOOKUP(L443,Nomencalture!$G$20:$H$33,2,0)</f>
        <v>Credit Card Interests / Outstanding Balance</v>
      </c>
      <c r="R443" s="19" t="str">
        <f t="shared" si="101"/>
        <v>L13_24</v>
      </c>
      <c r="S443" s="19" t="s">
        <v>54</v>
      </c>
      <c r="T443" s="23">
        <v>13</v>
      </c>
      <c r="U443" s="24">
        <v>24</v>
      </c>
      <c r="V443" s="53" t="str">
        <f t="shared" si="88"/>
        <v>ALTER TABLE MDL_ABT_B_PD_TDC_S01 ADD I_SDC_R_INT_BAL_ST_L13_24 NUMBER;</v>
      </c>
      <c r="W443" s="9" t="str">
        <f>","&amp;H443&amp;"(CASE WHEN TIPO_CNSM_CD='"&amp;P443&amp;"' AND "&amp;X443&amp;" THEN "&amp;G443&amp;" END) AS "&amp;I443</f>
        <v>,SUM(CASE WHEN TIPO_CNSM_CD='INT_BAL' AND B.PERIODOMES BETWEEN TO_CHAR(ADD_MONTHS(A.REF_DATE,-24),'YYYYMM') AND TO_CHAR(ADD_MONTHS(A.REF_DATE,-13),'YYYYMM') THEN DC_R_INT_SDO END) AS I_SDC_R_INT_BAL_ST_L13_24</v>
      </c>
      <c r="X443" s="57" t="str">
        <f t="shared" si="89"/>
        <v>B.PERIODOMES BETWEEN TO_CHAR(ADD_MONTHS(A.REF_DATE,-24),'YYYYMM') AND TO_CHAR(ADD_MONTHS(A.REF_DATE,-13),'YYYYMM')</v>
      </c>
      <c r="Y443" s="54" t="str">
        <f>","&amp;I443&amp;"=B."&amp;I443</f>
        <v>,I_SDC_R_INT_BAL_ST_L13_24=B.I_SDC_R_INT_BAL_ST_L13_24</v>
      </c>
      <c r="Z443" s="40" t="str">
        <f>",B."&amp;I443</f>
        <v>,B.I_SDC_R_INT_BAL_ST_L13_24</v>
      </c>
    </row>
    <row r="444" spans="1:26" x14ac:dyDescent="0.25">
      <c r="A444" s="8" t="s">
        <v>413</v>
      </c>
      <c r="B444" s="21">
        <f t="shared" si="90"/>
        <v>443</v>
      </c>
      <c r="C444" s="15">
        <f t="shared" si="91"/>
        <v>1</v>
      </c>
      <c r="D444" s="15">
        <f t="shared" si="98"/>
        <v>18</v>
      </c>
      <c r="E444" s="48" t="s">
        <v>402</v>
      </c>
      <c r="F444" s="48" t="s">
        <v>196</v>
      </c>
      <c r="G444" s="15" t="s">
        <v>78</v>
      </c>
      <c r="H444" s="15" t="s">
        <v>85</v>
      </c>
      <c r="I444" s="61" t="str">
        <f>M444&amp;"_"&amp;IF(N444&lt;&gt;"R",N444&amp;"_","")&amp;O444&amp;IF(R444&lt;&gt;"", "_", "")&amp;R444</f>
        <v>I_R_PYM_PRC_ST_00MB</v>
      </c>
      <c r="J444" s="15" cm="1">
        <f t="array" ref="J444">SUMPRODUCT(--(I444=$I$2:$I$625))</f>
        <v>1</v>
      </c>
      <c r="K444" s="14">
        <v>20</v>
      </c>
      <c r="L444" s="15" t="s">
        <v>451</v>
      </c>
      <c r="M444" s="15" t="s">
        <v>10</v>
      </c>
      <c r="N444" s="14" t="s">
        <v>11</v>
      </c>
      <c r="O444" s="15" t="str">
        <f>"R_"&amp;P444&amp;"_"&amp;F444</f>
        <v>R_PYM_PRC_ST</v>
      </c>
      <c r="P444" s="14" t="s">
        <v>493</v>
      </c>
      <c r="Q444" s="14" t="str">
        <f>VLOOKUP(L444,Nomencalture!$G$20:$H$33,2,0)</f>
        <v>Credit Card Payments / Purchases</v>
      </c>
      <c r="R444" s="16" t="str">
        <f t="shared" ref="R444:R450" si="102">IF(AND(S444="P",N444="R"),TEXT(T444,"00")&amp;"MB",IF(T444&gt;1,"L"&amp;TEXT(T444,"00")&amp;"_"&amp;TEXT(U444,"00"),"L"&amp;TEXT(U444,"00")&amp;"M"))</f>
        <v>00MB</v>
      </c>
      <c r="S444" s="16" t="s">
        <v>90</v>
      </c>
      <c r="T444" s="21">
        <v>0</v>
      </c>
      <c r="U444" s="21">
        <v>0</v>
      </c>
      <c r="V444" s="53" t="str">
        <f t="shared" si="88"/>
        <v>ALTER TABLE MDL_ABT_B_PD_TDC_S01 ADD I_R_PYM_PRC_ST_00MB NUMBER;</v>
      </c>
      <c r="W444" s="9" t="str">
        <f>","&amp;H444&amp;"(CASE WHEN TIPO_CNSM_CD='"&amp;P444&amp;"' AND "&amp;X444&amp;" THEN "&amp;G444&amp;" END) AS "&amp;I444</f>
        <v>,AVG(CASE WHEN TIPO_CNSM_CD='PYM_PRC' AND B.PERIODOMES=TO_CHAR(ADD_MONTHS(A.REF_DATE,-0),'YYYYMM') THEN R_PGO_CNS END) AS I_R_PYM_PRC_ST_00MB</v>
      </c>
      <c r="X444" s="54" t="str">
        <f t="shared" si="89"/>
        <v>B.PERIODOMES=TO_CHAR(ADD_MONTHS(A.REF_DATE,-0),'YYYYMM')</v>
      </c>
      <c r="Y444" s="54" t="str">
        <f>","&amp;I444&amp;"=B."&amp;I444</f>
        <v>,I_R_PYM_PRC_ST_00MB=B.I_R_PYM_PRC_ST_00MB</v>
      </c>
      <c r="Z444" s="40" t="str">
        <f>",B."&amp;I444</f>
        <v>,B.I_R_PYM_PRC_ST_00MB</v>
      </c>
    </row>
    <row r="445" spans="1:26" x14ac:dyDescent="0.25">
      <c r="A445" s="8" t="s">
        <v>413</v>
      </c>
      <c r="B445" s="21">
        <f t="shared" si="90"/>
        <v>444</v>
      </c>
      <c r="C445" s="15">
        <f t="shared" si="91"/>
        <v>2</v>
      </c>
      <c r="D445" s="15">
        <f t="shared" ref="D445:D470" si="103">IF(MOD(B444,26)=0,D444+1,D444)</f>
        <v>18</v>
      </c>
      <c r="E445" s="48" t="s">
        <v>402</v>
      </c>
      <c r="F445" s="48" t="s">
        <v>196</v>
      </c>
      <c r="G445" s="15" t="s">
        <v>78</v>
      </c>
      <c r="H445" s="15" t="s">
        <v>85</v>
      </c>
      <c r="I445" s="61" t="str">
        <f t="shared" ref="I445:I469" si="104">M445&amp;"_"&amp;IF(N445&lt;&gt;"R",N445&amp;"_","")&amp;O445&amp;IF(R445&lt;&gt;"", "_", "")&amp;R445</f>
        <v>I_R_PYM_PRC_ST_01MB</v>
      </c>
      <c r="J445" s="15" cm="1">
        <f t="array" ref="J445">SUMPRODUCT(--(I445=$I$2:$I$625))</f>
        <v>1</v>
      </c>
      <c r="K445" s="14">
        <v>20</v>
      </c>
      <c r="L445" s="15" t="s">
        <v>451</v>
      </c>
      <c r="M445" s="15" t="s">
        <v>10</v>
      </c>
      <c r="N445" s="14" t="s">
        <v>11</v>
      </c>
      <c r="O445" s="15" t="str">
        <f>"R_"&amp;P445&amp;"_"&amp;F445</f>
        <v>R_PYM_PRC_ST</v>
      </c>
      <c r="P445" s="14" t="s">
        <v>493</v>
      </c>
      <c r="Q445" s="14" t="str">
        <f>VLOOKUP(L445,Nomencalture!$G$20:$H$33,2,0)</f>
        <v>Credit Card Payments / Purchases</v>
      </c>
      <c r="R445" s="16" t="str">
        <f t="shared" si="102"/>
        <v>01MB</v>
      </c>
      <c r="S445" s="16" t="s">
        <v>90</v>
      </c>
      <c r="T445" s="21">
        <v>1</v>
      </c>
      <c r="U445" s="21">
        <v>1</v>
      </c>
      <c r="V445" s="53" t="str">
        <f t="shared" si="88"/>
        <v>ALTER TABLE MDL_ABT_B_PD_TDC_S01 ADD I_R_PYM_PRC_ST_01MB NUMBER;</v>
      </c>
      <c r="W445" s="9" t="str">
        <f>","&amp;H445&amp;"(CASE WHEN TIPO_CNSM_CD='"&amp;P445&amp;"' AND "&amp;X445&amp;" THEN "&amp;G445&amp;" END) AS "&amp;I445</f>
        <v>,AVG(CASE WHEN TIPO_CNSM_CD='PYM_PRC' AND B.PERIODOMES=TO_CHAR(ADD_MONTHS(A.REF_DATE,-1),'YYYYMM') THEN R_PGO_CNS END) AS I_R_PYM_PRC_ST_01MB</v>
      </c>
      <c r="X445" s="54" t="str">
        <f t="shared" si="89"/>
        <v>B.PERIODOMES=TO_CHAR(ADD_MONTHS(A.REF_DATE,-1),'YYYYMM')</v>
      </c>
      <c r="Y445" s="54" t="str">
        <f>","&amp;I445&amp;"=B."&amp;I445</f>
        <v>,I_R_PYM_PRC_ST_01MB=B.I_R_PYM_PRC_ST_01MB</v>
      </c>
      <c r="Z445" s="40" t="str">
        <f>",B."&amp;I445</f>
        <v>,B.I_R_PYM_PRC_ST_01MB</v>
      </c>
    </row>
    <row r="446" spans="1:26" x14ac:dyDescent="0.25">
      <c r="A446" s="8" t="s">
        <v>413</v>
      </c>
      <c r="B446" s="21">
        <f t="shared" si="90"/>
        <v>445</v>
      </c>
      <c r="C446" s="15">
        <f t="shared" si="91"/>
        <v>3</v>
      </c>
      <c r="D446" s="15">
        <f t="shared" si="103"/>
        <v>18</v>
      </c>
      <c r="E446" s="48" t="s">
        <v>402</v>
      </c>
      <c r="F446" s="48" t="s">
        <v>196</v>
      </c>
      <c r="G446" s="15" t="s">
        <v>78</v>
      </c>
      <c r="H446" s="15" t="s">
        <v>85</v>
      </c>
      <c r="I446" s="61" t="str">
        <f t="shared" si="104"/>
        <v>I_R_PYM_PRC_ST_02MB</v>
      </c>
      <c r="J446" s="15" cm="1">
        <f t="array" ref="J446">SUMPRODUCT(--(I446=$I$2:$I$625))</f>
        <v>1</v>
      </c>
      <c r="K446" s="14">
        <v>20</v>
      </c>
      <c r="L446" s="15" t="s">
        <v>451</v>
      </c>
      <c r="M446" s="15" t="s">
        <v>10</v>
      </c>
      <c r="N446" s="14" t="s">
        <v>11</v>
      </c>
      <c r="O446" s="15" t="str">
        <f>"R_"&amp;P446&amp;"_"&amp;F446</f>
        <v>R_PYM_PRC_ST</v>
      </c>
      <c r="P446" s="14" t="s">
        <v>493</v>
      </c>
      <c r="Q446" s="14" t="str">
        <f>VLOOKUP(L446,Nomencalture!$G$20:$H$33,2,0)</f>
        <v>Credit Card Payments / Purchases</v>
      </c>
      <c r="R446" s="16" t="str">
        <f t="shared" si="102"/>
        <v>02MB</v>
      </c>
      <c r="S446" s="16" t="s">
        <v>90</v>
      </c>
      <c r="T446" s="21">
        <v>2</v>
      </c>
      <c r="U446" s="21">
        <v>2</v>
      </c>
      <c r="V446" s="53" t="str">
        <f t="shared" si="88"/>
        <v>ALTER TABLE MDL_ABT_B_PD_TDC_S01 ADD I_R_PYM_PRC_ST_02MB NUMBER;</v>
      </c>
      <c r="W446" s="9" t="str">
        <f>","&amp;H446&amp;"(CASE WHEN TIPO_CNSM_CD='"&amp;P446&amp;"' AND "&amp;X446&amp;" THEN "&amp;G446&amp;" END) AS "&amp;I446</f>
        <v>,AVG(CASE WHEN TIPO_CNSM_CD='PYM_PRC' AND B.PERIODOMES=TO_CHAR(ADD_MONTHS(A.REF_DATE,-2),'YYYYMM') THEN R_PGO_CNS END) AS I_R_PYM_PRC_ST_02MB</v>
      </c>
      <c r="X446" s="54" t="str">
        <f t="shared" si="89"/>
        <v>B.PERIODOMES=TO_CHAR(ADD_MONTHS(A.REF_DATE,-2),'YYYYMM')</v>
      </c>
      <c r="Y446" s="54" t="str">
        <f>","&amp;I446&amp;"=B."&amp;I446</f>
        <v>,I_R_PYM_PRC_ST_02MB=B.I_R_PYM_PRC_ST_02MB</v>
      </c>
      <c r="Z446" s="40" t="str">
        <f>",B."&amp;I446</f>
        <v>,B.I_R_PYM_PRC_ST_02MB</v>
      </c>
    </row>
    <row r="447" spans="1:26" x14ac:dyDescent="0.25">
      <c r="A447" s="8" t="s">
        <v>413</v>
      </c>
      <c r="B447" s="21">
        <f t="shared" si="90"/>
        <v>446</v>
      </c>
      <c r="C447" s="15">
        <f t="shared" si="91"/>
        <v>4</v>
      </c>
      <c r="D447" s="15">
        <f t="shared" si="103"/>
        <v>18</v>
      </c>
      <c r="E447" s="48" t="s">
        <v>402</v>
      </c>
      <c r="F447" s="48" t="s">
        <v>196</v>
      </c>
      <c r="G447" s="15" t="s">
        <v>78</v>
      </c>
      <c r="H447" s="15" t="s">
        <v>85</v>
      </c>
      <c r="I447" s="61" t="str">
        <f t="shared" si="104"/>
        <v>I_R_PYM_PRC_ST_03MB</v>
      </c>
      <c r="J447" s="15" cm="1">
        <f t="array" ref="J447">SUMPRODUCT(--(I447=$I$2:$I$625))</f>
        <v>1</v>
      </c>
      <c r="K447" s="14">
        <v>20</v>
      </c>
      <c r="L447" s="15" t="s">
        <v>451</v>
      </c>
      <c r="M447" s="15" t="s">
        <v>10</v>
      </c>
      <c r="N447" s="14" t="s">
        <v>11</v>
      </c>
      <c r="O447" s="15" t="str">
        <f>"R_"&amp;P447&amp;"_"&amp;F447</f>
        <v>R_PYM_PRC_ST</v>
      </c>
      <c r="P447" s="14" t="s">
        <v>493</v>
      </c>
      <c r="Q447" s="14" t="str">
        <f>VLOOKUP(L447,Nomencalture!$G$20:$H$33,2,0)</f>
        <v>Credit Card Payments / Purchases</v>
      </c>
      <c r="R447" s="16" t="str">
        <f t="shared" si="102"/>
        <v>03MB</v>
      </c>
      <c r="S447" s="16" t="s">
        <v>90</v>
      </c>
      <c r="T447" s="21">
        <v>3</v>
      </c>
      <c r="U447" s="21">
        <v>3</v>
      </c>
      <c r="V447" s="53" t="str">
        <f t="shared" si="88"/>
        <v>ALTER TABLE MDL_ABT_B_PD_TDC_S01 ADD I_R_PYM_PRC_ST_03MB NUMBER;</v>
      </c>
      <c r="W447" s="9" t="str">
        <f>","&amp;H447&amp;"(CASE WHEN TIPO_CNSM_CD='"&amp;P447&amp;"' AND "&amp;X447&amp;" THEN "&amp;G447&amp;" END) AS "&amp;I447</f>
        <v>,AVG(CASE WHEN TIPO_CNSM_CD='PYM_PRC' AND B.PERIODOMES=TO_CHAR(ADD_MONTHS(A.REF_DATE,-3),'YYYYMM') THEN R_PGO_CNS END) AS I_R_PYM_PRC_ST_03MB</v>
      </c>
      <c r="X447" s="54" t="str">
        <f t="shared" si="89"/>
        <v>B.PERIODOMES=TO_CHAR(ADD_MONTHS(A.REF_DATE,-3),'YYYYMM')</v>
      </c>
      <c r="Y447" s="54" t="str">
        <f>","&amp;I447&amp;"=B."&amp;I447</f>
        <v>,I_R_PYM_PRC_ST_03MB=B.I_R_PYM_PRC_ST_03MB</v>
      </c>
      <c r="Z447" s="40" t="str">
        <f>",B."&amp;I447</f>
        <v>,B.I_R_PYM_PRC_ST_03MB</v>
      </c>
    </row>
    <row r="448" spans="1:26" x14ac:dyDescent="0.25">
      <c r="A448" s="8" t="s">
        <v>413</v>
      </c>
      <c r="B448" s="21">
        <f t="shared" si="90"/>
        <v>447</v>
      </c>
      <c r="C448" s="15">
        <f t="shared" si="91"/>
        <v>5</v>
      </c>
      <c r="D448" s="15">
        <f t="shared" si="103"/>
        <v>18</v>
      </c>
      <c r="E448" s="48" t="s">
        <v>402</v>
      </c>
      <c r="F448" s="48" t="s">
        <v>196</v>
      </c>
      <c r="G448" s="15" t="s">
        <v>78</v>
      </c>
      <c r="H448" s="15" t="s">
        <v>85</v>
      </c>
      <c r="I448" s="61" t="str">
        <f t="shared" si="104"/>
        <v>I_R_PYM_PRC_ST_06MB</v>
      </c>
      <c r="J448" s="15" cm="1">
        <f t="array" ref="J448">SUMPRODUCT(--(I448=$I$2:$I$625))</f>
        <v>1</v>
      </c>
      <c r="K448" s="14">
        <v>20</v>
      </c>
      <c r="L448" s="15" t="s">
        <v>451</v>
      </c>
      <c r="M448" s="15" t="s">
        <v>10</v>
      </c>
      <c r="N448" s="14" t="s">
        <v>11</v>
      </c>
      <c r="O448" s="15" t="str">
        <f>"R_"&amp;P448&amp;"_"&amp;F448</f>
        <v>R_PYM_PRC_ST</v>
      </c>
      <c r="P448" s="14" t="s">
        <v>493</v>
      </c>
      <c r="Q448" s="14" t="str">
        <f>VLOOKUP(L448,Nomencalture!$G$20:$H$33,2,0)</f>
        <v>Credit Card Payments / Purchases</v>
      </c>
      <c r="R448" s="16" t="str">
        <f t="shared" si="102"/>
        <v>06MB</v>
      </c>
      <c r="S448" s="16" t="s">
        <v>90</v>
      </c>
      <c r="T448" s="21">
        <v>6</v>
      </c>
      <c r="U448" s="21">
        <v>6</v>
      </c>
      <c r="V448" s="53" t="str">
        <f t="shared" si="88"/>
        <v>ALTER TABLE MDL_ABT_B_PD_TDC_S01 ADD I_R_PYM_PRC_ST_06MB NUMBER;</v>
      </c>
      <c r="W448" s="9" t="str">
        <f>","&amp;H448&amp;"(CASE WHEN TIPO_CNSM_CD='"&amp;P448&amp;"' AND "&amp;X448&amp;" THEN "&amp;G448&amp;" END) AS "&amp;I448</f>
        <v>,AVG(CASE WHEN TIPO_CNSM_CD='PYM_PRC' AND B.PERIODOMES=TO_CHAR(ADD_MONTHS(A.REF_DATE,-6),'YYYYMM') THEN R_PGO_CNS END) AS I_R_PYM_PRC_ST_06MB</v>
      </c>
      <c r="X448" s="54" t="str">
        <f t="shared" si="89"/>
        <v>B.PERIODOMES=TO_CHAR(ADD_MONTHS(A.REF_DATE,-6),'YYYYMM')</v>
      </c>
      <c r="Y448" s="54" t="str">
        <f>","&amp;I448&amp;"=B."&amp;I448</f>
        <v>,I_R_PYM_PRC_ST_06MB=B.I_R_PYM_PRC_ST_06MB</v>
      </c>
      <c r="Z448" s="40" t="str">
        <f>",B."&amp;I448</f>
        <v>,B.I_R_PYM_PRC_ST_06MB</v>
      </c>
    </row>
    <row r="449" spans="1:26" x14ac:dyDescent="0.25">
      <c r="A449" s="8" t="s">
        <v>413</v>
      </c>
      <c r="B449" s="21">
        <f t="shared" si="90"/>
        <v>448</v>
      </c>
      <c r="C449" s="15">
        <f t="shared" si="91"/>
        <v>6</v>
      </c>
      <c r="D449" s="15">
        <f t="shared" si="103"/>
        <v>18</v>
      </c>
      <c r="E449" s="48" t="s">
        <v>402</v>
      </c>
      <c r="F449" s="48" t="s">
        <v>196</v>
      </c>
      <c r="G449" s="15" t="s">
        <v>78</v>
      </c>
      <c r="H449" s="15" t="s">
        <v>85</v>
      </c>
      <c r="I449" s="61" t="str">
        <f t="shared" si="104"/>
        <v>I_R_PYM_PRC_ST_09MB</v>
      </c>
      <c r="J449" s="15" cm="1">
        <f t="array" ref="J449">SUMPRODUCT(--(I449=$I$2:$I$625))</f>
        <v>1</v>
      </c>
      <c r="K449" s="14">
        <v>20</v>
      </c>
      <c r="L449" s="15" t="s">
        <v>451</v>
      </c>
      <c r="M449" s="15" t="s">
        <v>10</v>
      </c>
      <c r="N449" s="14" t="s">
        <v>11</v>
      </c>
      <c r="O449" s="15" t="str">
        <f>"R_"&amp;P449&amp;"_"&amp;F449</f>
        <v>R_PYM_PRC_ST</v>
      </c>
      <c r="P449" s="14" t="s">
        <v>493</v>
      </c>
      <c r="Q449" s="14" t="str">
        <f>VLOOKUP(L449,Nomencalture!$G$20:$H$33,2,0)</f>
        <v>Credit Card Payments / Purchases</v>
      </c>
      <c r="R449" s="16" t="str">
        <f t="shared" si="102"/>
        <v>09MB</v>
      </c>
      <c r="S449" s="16" t="s">
        <v>90</v>
      </c>
      <c r="T449" s="21">
        <v>9</v>
      </c>
      <c r="U449" s="21">
        <v>9</v>
      </c>
      <c r="V449" s="53" t="str">
        <f t="shared" si="88"/>
        <v>ALTER TABLE MDL_ABT_B_PD_TDC_S01 ADD I_R_PYM_PRC_ST_09MB NUMBER;</v>
      </c>
      <c r="W449" s="9" t="str">
        <f>","&amp;H449&amp;"(CASE WHEN TIPO_CNSM_CD='"&amp;P449&amp;"' AND "&amp;X449&amp;" THEN "&amp;G449&amp;" END) AS "&amp;I449</f>
        <v>,AVG(CASE WHEN TIPO_CNSM_CD='PYM_PRC' AND B.PERIODOMES=TO_CHAR(ADD_MONTHS(A.REF_DATE,-9),'YYYYMM') THEN R_PGO_CNS END) AS I_R_PYM_PRC_ST_09MB</v>
      </c>
      <c r="X449" s="54" t="str">
        <f t="shared" si="89"/>
        <v>B.PERIODOMES=TO_CHAR(ADD_MONTHS(A.REF_DATE,-9),'YYYYMM')</v>
      </c>
      <c r="Y449" s="54" t="str">
        <f>","&amp;I449&amp;"=B."&amp;I449</f>
        <v>,I_R_PYM_PRC_ST_09MB=B.I_R_PYM_PRC_ST_09MB</v>
      </c>
      <c r="Z449" s="40" t="str">
        <f>",B."&amp;I449</f>
        <v>,B.I_R_PYM_PRC_ST_09MB</v>
      </c>
    </row>
    <row r="450" spans="1:26" x14ac:dyDescent="0.25">
      <c r="A450" s="8" t="s">
        <v>413</v>
      </c>
      <c r="B450" s="21">
        <f t="shared" si="90"/>
        <v>449</v>
      </c>
      <c r="C450" s="15">
        <f t="shared" si="91"/>
        <v>7</v>
      </c>
      <c r="D450" s="15">
        <f t="shared" si="103"/>
        <v>18</v>
      </c>
      <c r="E450" s="48" t="s">
        <v>402</v>
      </c>
      <c r="F450" s="48" t="s">
        <v>196</v>
      </c>
      <c r="G450" s="15" t="s">
        <v>78</v>
      </c>
      <c r="H450" s="15" t="s">
        <v>85</v>
      </c>
      <c r="I450" s="61" t="str">
        <f t="shared" si="104"/>
        <v>I_R_PYM_PRC_ST_12MB</v>
      </c>
      <c r="J450" s="15" cm="1">
        <f t="array" ref="J450">SUMPRODUCT(--(I450=$I$2:$I$625))</f>
        <v>1</v>
      </c>
      <c r="K450" s="14">
        <v>20</v>
      </c>
      <c r="L450" s="15" t="s">
        <v>451</v>
      </c>
      <c r="M450" s="15" t="s">
        <v>10</v>
      </c>
      <c r="N450" s="14" t="s">
        <v>11</v>
      </c>
      <c r="O450" s="15" t="str">
        <f>"R_"&amp;P450&amp;"_"&amp;F450</f>
        <v>R_PYM_PRC_ST</v>
      </c>
      <c r="P450" s="14" t="s">
        <v>493</v>
      </c>
      <c r="Q450" s="14" t="str">
        <f>VLOOKUP(L450,Nomencalture!$G$20:$H$33,2,0)</f>
        <v>Credit Card Payments / Purchases</v>
      </c>
      <c r="R450" s="16" t="str">
        <f t="shared" si="102"/>
        <v>12MB</v>
      </c>
      <c r="S450" s="16" t="s">
        <v>90</v>
      </c>
      <c r="T450" s="21">
        <v>12</v>
      </c>
      <c r="U450" s="21">
        <v>12</v>
      </c>
      <c r="V450" s="53" t="str">
        <f t="shared" ref="V450:V513" si="105">"ALTER TABLE MDL_ABT_B_PD_TDC_S01 ADD "&amp;I450&amp;" NUMBER;"</f>
        <v>ALTER TABLE MDL_ABT_B_PD_TDC_S01 ADD I_R_PYM_PRC_ST_12MB NUMBER;</v>
      </c>
      <c r="W450" s="9" t="str">
        <f>","&amp;H450&amp;"(CASE WHEN TIPO_CNSM_CD='"&amp;P450&amp;"' AND "&amp;X450&amp;" THEN "&amp;G450&amp;" END) AS "&amp;I450</f>
        <v>,AVG(CASE WHEN TIPO_CNSM_CD='PYM_PRC' AND B.PERIODOMES=TO_CHAR(ADD_MONTHS(A.REF_DATE,-12),'YYYYMM') THEN R_PGO_CNS END) AS I_R_PYM_PRC_ST_12MB</v>
      </c>
      <c r="X450" s="54" t="str">
        <f t="shared" ref="X450:X513" si="106">IF(S450="P","B.PERIODOMES=TO_CHAR(ADD_MONTHS(A.REF_DATE,-"&amp;U450&amp;"),'YYYYMM')","B.PERIODOMES BETWEEN TO_CHAR(ADD_MONTHS(A.REF_DATE,-"&amp;U450&amp;"),'YYYYMM') AND TO_CHAR(ADD_MONTHS(A.REF_DATE,-"&amp;T450&amp;"),'YYYYMM')")</f>
        <v>B.PERIODOMES=TO_CHAR(ADD_MONTHS(A.REF_DATE,-12),'YYYYMM')</v>
      </c>
      <c r="Y450" s="54" t="str">
        <f>","&amp;I450&amp;"=B."&amp;I450</f>
        <v>,I_R_PYM_PRC_ST_12MB=B.I_R_PYM_PRC_ST_12MB</v>
      </c>
      <c r="Z450" s="40" t="str">
        <f>",B."&amp;I450</f>
        <v>,B.I_R_PYM_PRC_ST_12MB</v>
      </c>
    </row>
    <row r="451" spans="1:26" x14ac:dyDescent="0.25">
      <c r="A451" s="8" t="s">
        <v>413</v>
      </c>
      <c r="B451" s="21">
        <f t="shared" si="90"/>
        <v>450</v>
      </c>
      <c r="C451" s="15">
        <f t="shared" si="91"/>
        <v>8</v>
      </c>
      <c r="D451" s="15">
        <f t="shared" si="103"/>
        <v>18</v>
      </c>
      <c r="E451" s="48" t="s">
        <v>402</v>
      </c>
      <c r="F451" s="48" t="s">
        <v>196</v>
      </c>
      <c r="G451" s="15" t="s">
        <v>144</v>
      </c>
      <c r="H451" s="15" t="s">
        <v>85</v>
      </c>
      <c r="I451" s="61" t="str">
        <f t="shared" si="104"/>
        <v>I_MV_R_PYM_PRC_ST_L00M</v>
      </c>
      <c r="J451" s="15" cm="1">
        <f t="array" ref="J451">SUMPRODUCT(--(I451=$I$2:$I$625))</f>
        <v>1</v>
      </c>
      <c r="K451" s="14">
        <v>20</v>
      </c>
      <c r="L451" s="15" t="s">
        <v>451</v>
      </c>
      <c r="M451" s="15" t="s">
        <v>10</v>
      </c>
      <c r="N451" s="14" t="s">
        <v>520</v>
      </c>
      <c r="O451" s="15" t="str">
        <f>"R_"&amp;P451&amp;"_"&amp;F451</f>
        <v>R_PYM_PRC_ST</v>
      </c>
      <c r="P451" s="14" t="s">
        <v>493</v>
      </c>
      <c r="Q451" s="14" t="str">
        <f>VLOOKUP(L451,Nomencalture!$G$20:$H$33,2,0)</f>
        <v>Credit Card Payments / Purchases</v>
      </c>
      <c r="R451" s="16" t="str">
        <f>IF(AND(S451="P",N451="R"),TEXT(T451,"00")&amp;"MB",IF(OR(T451&gt;1,N451="VM"),"L"&amp;TEXT(T451,"00")&amp;"_"&amp;TEXT(U451,"00"),"L"&amp;TEXT(U451,"00")&amp;"M"))</f>
        <v>L00M</v>
      </c>
      <c r="S451" s="16" t="s">
        <v>90</v>
      </c>
      <c r="T451" s="20">
        <v>1</v>
      </c>
      <c r="U451" s="21">
        <v>0</v>
      </c>
      <c r="V451" s="53" t="str">
        <f t="shared" si="105"/>
        <v>ALTER TABLE MDL_ABT_B_PD_TDC_S01 ADD I_MV_R_PYM_PRC_ST_L00M NUMBER;</v>
      </c>
      <c r="W451" s="9" t="str">
        <f>","&amp;H451&amp;"(CASE WHEN TIPO_CNSM_CD='"&amp;P451&amp;"' AND "&amp;X451&amp;" THEN "&amp;G451&amp;" END) AS "&amp;I451</f>
        <v>,AVG(CASE WHEN TIPO_CNSM_CD='PYM_PRC' AND B.PERIODOMES=TO_CHAR(ADD_MONTHS(A.REF_DATE,-0),'YYYYMM') THEN VM_R_PGO_CNS END) AS I_MV_R_PYM_PRC_ST_L00M</v>
      </c>
      <c r="X451" s="54" t="str">
        <f t="shared" si="106"/>
        <v>B.PERIODOMES=TO_CHAR(ADD_MONTHS(A.REF_DATE,-0),'YYYYMM')</v>
      </c>
      <c r="Y451" s="54" t="str">
        <f>","&amp;I451&amp;"=B."&amp;I451</f>
        <v>,I_MV_R_PYM_PRC_ST_L00M=B.I_MV_R_PYM_PRC_ST_L00M</v>
      </c>
      <c r="Z451" s="40" t="str">
        <f>",B."&amp;I451</f>
        <v>,B.I_MV_R_PYM_PRC_ST_L00M</v>
      </c>
    </row>
    <row r="452" spans="1:26" x14ac:dyDescent="0.25">
      <c r="A452" s="8" t="s">
        <v>413</v>
      </c>
      <c r="B452" s="21">
        <f t="shared" ref="B452:B515" si="107">B451+1</f>
        <v>451</v>
      </c>
      <c r="C452" s="15">
        <f t="shared" ref="C452:C515" si="108">IF(MOD(C451+1,27)=0,1,C451+1)</f>
        <v>9</v>
      </c>
      <c r="D452" s="15">
        <f t="shared" si="103"/>
        <v>18</v>
      </c>
      <c r="E452" s="48" t="s">
        <v>402</v>
      </c>
      <c r="F452" s="48" t="s">
        <v>196</v>
      </c>
      <c r="G452" s="15" t="s">
        <v>144</v>
      </c>
      <c r="H452" s="15" t="s">
        <v>85</v>
      </c>
      <c r="I452" s="61" t="str">
        <f t="shared" si="104"/>
        <v>I_MV_R_PYM_PRC_ST_L02_01</v>
      </c>
      <c r="J452" s="15" cm="1">
        <f t="array" ref="J452">SUMPRODUCT(--(I452=$I$2:$I$625))</f>
        <v>1</v>
      </c>
      <c r="K452" s="14">
        <v>24</v>
      </c>
      <c r="L452" s="15" t="s">
        <v>451</v>
      </c>
      <c r="M452" s="15" t="s">
        <v>10</v>
      </c>
      <c r="N452" s="14" t="s">
        <v>520</v>
      </c>
      <c r="O452" s="15" t="str">
        <f>"R_"&amp;P452&amp;"_"&amp;F452</f>
        <v>R_PYM_PRC_ST</v>
      </c>
      <c r="P452" s="14" t="s">
        <v>493</v>
      </c>
      <c r="Q452" s="14" t="str">
        <f>VLOOKUP(L452,Nomencalture!$G$20:$H$33,2,0)</f>
        <v>Credit Card Payments / Purchases</v>
      </c>
      <c r="R452" s="16" t="str">
        <f>IF(AND(S452="P",N452="R"),TEXT(T452,"00")&amp;"MB",IF(OR(T452&gt;1,N452="VM"),"L"&amp;TEXT(T452,"00")&amp;"_"&amp;TEXT(U452,"00"),"L"&amp;TEXT(U452,"00")&amp;"M"))</f>
        <v>L02_01</v>
      </c>
      <c r="S452" s="16" t="s">
        <v>90</v>
      </c>
      <c r="T452" s="16">
        <v>2</v>
      </c>
      <c r="U452" s="22">
        <v>1</v>
      </c>
      <c r="V452" s="53" t="str">
        <f t="shared" si="105"/>
        <v>ALTER TABLE MDL_ABT_B_PD_TDC_S01 ADD I_MV_R_PYM_PRC_ST_L02_01 NUMBER;</v>
      </c>
      <c r="W452" s="9" t="str">
        <f>","&amp;H452&amp;"(CASE WHEN TIPO_CNSM_CD='"&amp;P452&amp;"' AND "&amp;X452&amp;" THEN "&amp;G452&amp;" END) AS "&amp;I452</f>
        <v>,AVG(CASE WHEN TIPO_CNSM_CD='PYM_PRC' AND B.PERIODOMES=TO_CHAR(ADD_MONTHS(A.REF_DATE,-1),'YYYYMM') THEN VM_R_PGO_CNS END) AS I_MV_R_PYM_PRC_ST_L02_01</v>
      </c>
      <c r="X452" s="54" t="str">
        <f t="shared" si="106"/>
        <v>B.PERIODOMES=TO_CHAR(ADD_MONTHS(A.REF_DATE,-1),'YYYYMM')</v>
      </c>
      <c r="Y452" s="54" t="str">
        <f>","&amp;I452&amp;"=B."&amp;I452</f>
        <v>,I_MV_R_PYM_PRC_ST_L02_01=B.I_MV_R_PYM_PRC_ST_L02_01</v>
      </c>
      <c r="Z452" s="40" t="str">
        <f>",B."&amp;I452</f>
        <v>,B.I_MV_R_PYM_PRC_ST_L02_01</v>
      </c>
    </row>
    <row r="453" spans="1:26" x14ac:dyDescent="0.25">
      <c r="A453" s="8" t="s">
        <v>413</v>
      </c>
      <c r="B453" s="21">
        <f t="shared" si="107"/>
        <v>452</v>
      </c>
      <c r="C453" s="15">
        <f t="shared" si="108"/>
        <v>10</v>
      </c>
      <c r="D453" s="15">
        <f t="shared" si="103"/>
        <v>18</v>
      </c>
      <c r="E453" s="48" t="s">
        <v>402</v>
      </c>
      <c r="F453" s="48" t="s">
        <v>196</v>
      </c>
      <c r="G453" s="15" t="s">
        <v>144</v>
      </c>
      <c r="H453" s="15" t="s">
        <v>85</v>
      </c>
      <c r="I453" s="61" t="str">
        <f t="shared" si="104"/>
        <v>I_MV_R_PYM_PRC_ST_L03_02</v>
      </c>
      <c r="J453" s="15" cm="1">
        <f t="array" ref="J453">SUMPRODUCT(--(I453=$I$2:$I$625))</f>
        <v>1</v>
      </c>
      <c r="K453" s="14">
        <v>24</v>
      </c>
      <c r="L453" s="15" t="s">
        <v>451</v>
      </c>
      <c r="M453" s="15" t="s">
        <v>10</v>
      </c>
      <c r="N453" s="14" t="s">
        <v>520</v>
      </c>
      <c r="O453" s="15" t="str">
        <f>"R_"&amp;P453&amp;"_"&amp;F453</f>
        <v>R_PYM_PRC_ST</v>
      </c>
      <c r="P453" s="14" t="s">
        <v>493</v>
      </c>
      <c r="Q453" s="14" t="str">
        <f>VLOOKUP(L453,Nomencalture!$G$20:$H$33,2,0)</f>
        <v>Credit Card Payments / Purchases</v>
      </c>
      <c r="R453" s="16" t="str">
        <f t="shared" ref="R453:R457" si="109">IF(AND(S453="P",N453="R"),TEXT(T453,"00")&amp;"MB",IF(OR(T453&gt;1,N453="VM"),"L"&amp;TEXT(T453,"00")&amp;"_"&amp;TEXT(U453,"00"),"L"&amp;TEXT(U453,"00")&amp;"M"))</f>
        <v>L03_02</v>
      </c>
      <c r="S453" s="16" t="s">
        <v>90</v>
      </c>
      <c r="T453" s="16">
        <v>3</v>
      </c>
      <c r="U453" s="22">
        <v>2</v>
      </c>
      <c r="V453" s="53" t="str">
        <f t="shared" si="105"/>
        <v>ALTER TABLE MDL_ABT_B_PD_TDC_S01 ADD I_MV_R_PYM_PRC_ST_L03_02 NUMBER;</v>
      </c>
      <c r="W453" s="9" t="str">
        <f>","&amp;H453&amp;"(CASE WHEN TIPO_CNSM_CD='"&amp;P453&amp;"' AND "&amp;X453&amp;" THEN "&amp;G453&amp;" END) AS "&amp;I453</f>
        <v>,AVG(CASE WHEN TIPO_CNSM_CD='PYM_PRC' AND B.PERIODOMES=TO_CHAR(ADD_MONTHS(A.REF_DATE,-2),'YYYYMM') THEN VM_R_PGO_CNS END) AS I_MV_R_PYM_PRC_ST_L03_02</v>
      </c>
      <c r="X453" s="54" t="str">
        <f t="shared" si="106"/>
        <v>B.PERIODOMES=TO_CHAR(ADD_MONTHS(A.REF_DATE,-2),'YYYYMM')</v>
      </c>
      <c r="Y453" s="54" t="str">
        <f>","&amp;I453&amp;"=B."&amp;I453</f>
        <v>,I_MV_R_PYM_PRC_ST_L03_02=B.I_MV_R_PYM_PRC_ST_L03_02</v>
      </c>
      <c r="Z453" s="40" t="str">
        <f>",B."&amp;I453</f>
        <v>,B.I_MV_R_PYM_PRC_ST_L03_02</v>
      </c>
    </row>
    <row r="454" spans="1:26" x14ac:dyDescent="0.25">
      <c r="A454" s="8" t="s">
        <v>413</v>
      </c>
      <c r="B454" s="21">
        <f t="shared" si="107"/>
        <v>453</v>
      </c>
      <c r="C454" s="15">
        <f t="shared" si="108"/>
        <v>11</v>
      </c>
      <c r="D454" s="15">
        <f t="shared" si="103"/>
        <v>18</v>
      </c>
      <c r="E454" s="48" t="s">
        <v>402</v>
      </c>
      <c r="F454" s="48" t="s">
        <v>196</v>
      </c>
      <c r="G454" s="15" t="s">
        <v>145</v>
      </c>
      <c r="H454" s="15" t="s">
        <v>85</v>
      </c>
      <c r="I454" s="61" t="str">
        <f t="shared" si="104"/>
        <v>I_QV_R_PYM_PRC_ST_L06_03</v>
      </c>
      <c r="J454" s="15" cm="1">
        <f t="array" ref="J454">SUMPRODUCT(--(I454=$I$2:$I$625))</f>
        <v>1</v>
      </c>
      <c r="K454" s="14">
        <v>24</v>
      </c>
      <c r="L454" s="15" t="s">
        <v>451</v>
      </c>
      <c r="M454" s="15" t="s">
        <v>10</v>
      </c>
      <c r="N454" s="14" t="s">
        <v>521</v>
      </c>
      <c r="O454" s="15" t="str">
        <f>"R_"&amp;P454&amp;"_"&amp;F454</f>
        <v>R_PYM_PRC_ST</v>
      </c>
      <c r="P454" s="14" t="s">
        <v>493</v>
      </c>
      <c r="Q454" s="14" t="str">
        <f>VLOOKUP(L454,Nomencalture!$G$20:$H$33,2,0)</f>
        <v>Credit Card Payments / Purchases</v>
      </c>
      <c r="R454" s="16" t="str">
        <f t="shared" si="109"/>
        <v>L06_03</v>
      </c>
      <c r="S454" s="16" t="s">
        <v>90</v>
      </c>
      <c r="T454" s="16">
        <v>6</v>
      </c>
      <c r="U454" s="22">
        <v>3</v>
      </c>
      <c r="V454" s="53" t="str">
        <f t="shared" si="105"/>
        <v>ALTER TABLE MDL_ABT_B_PD_TDC_S01 ADD I_QV_R_PYM_PRC_ST_L06_03 NUMBER;</v>
      </c>
      <c r="W454" s="9" t="str">
        <f>","&amp;H454&amp;"(CASE WHEN TIPO_CNSM_CD='"&amp;P454&amp;"' AND "&amp;X454&amp;" THEN "&amp;G454&amp;" END) AS "&amp;I454</f>
        <v>,AVG(CASE WHEN TIPO_CNSM_CD='PYM_PRC' AND B.PERIODOMES=TO_CHAR(ADD_MONTHS(A.REF_DATE,-3),'YYYYMM') THEN VT_R_PGO_CNS END) AS I_QV_R_PYM_PRC_ST_L06_03</v>
      </c>
      <c r="X454" s="54" t="str">
        <f t="shared" si="106"/>
        <v>B.PERIODOMES=TO_CHAR(ADD_MONTHS(A.REF_DATE,-3),'YYYYMM')</v>
      </c>
      <c r="Y454" s="54" t="str">
        <f>","&amp;I454&amp;"=B."&amp;I454</f>
        <v>,I_QV_R_PYM_PRC_ST_L06_03=B.I_QV_R_PYM_PRC_ST_L06_03</v>
      </c>
      <c r="Z454" s="40" t="str">
        <f>",B."&amp;I454</f>
        <v>,B.I_QV_R_PYM_PRC_ST_L06_03</v>
      </c>
    </row>
    <row r="455" spans="1:26" x14ac:dyDescent="0.25">
      <c r="A455" s="8" t="s">
        <v>413</v>
      </c>
      <c r="B455" s="21">
        <f t="shared" si="107"/>
        <v>454</v>
      </c>
      <c r="C455" s="15">
        <f t="shared" si="108"/>
        <v>12</v>
      </c>
      <c r="D455" s="15">
        <f t="shared" si="103"/>
        <v>18</v>
      </c>
      <c r="E455" s="48" t="s">
        <v>402</v>
      </c>
      <c r="F455" s="48" t="s">
        <v>196</v>
      </c>
      <c r="G455" s="15" t="s">
        <v>145</v>
      </c>
      <c r="H455" s="15" t="s">
        <v>85</v>
      </c>
      <c r="I455" s="61" t="str">
        <f t="shared" si="104"/>
        <v>I_QV_R_PYM_PRC_ST_L09_06</v>
      </c>
      <c r="J455" s="15" cm="1">
        <f t="array" ref="J455">SUMPRODUCT(--(I455=$I$2:$I$625))</f>
        <v>1</v>
      </c>
      <c r="K455" s="14">
        <v>24</v>
      </c>
      <c r="L455" s="15" t="s">
        <v>451</v>
      </c>
      <c r="M455" s="15" t="s">
        <v>10</v>
      </c>
      <c r="N455" s="14" t="s">
        <v>521</v>
      </c>
      <c r="O455" s="15" t="str">
        <f>"R_"&amp;P455&amp;"_"&amp;F455</f>
        <v>R_PYM_PRC_ST</v>
      </c>
      <c r="P455" s="14" t="s">
        <v>493</v>
      </c>
      <c r="Q455" s="14" t="str">
        <f>VLOOKUP(L455,Nomencalture!$G$20:$H$33,2,0)</f>
        <v>Credit Card Payments / Purchases</v>
      </c>
      <c r="R455" s="16" t="str">
        <f t="shared" si="109"/>
        <v>L09_06</v>
      </c>
      <c r="S455" s="16" t="s">
        <v>90</v>
      </c>
      <c r="T455" s="16">
        <v>9</v>
      </c>
      <c r="U455" s="22">
        <v>6</v>
      </c>
      <c r="V455" s="53" t="str">
        <f t="shared" si="105"/>
        <v>ALTER TABLE MDL_ABT_B_PD_TDC_S01 ADD I_QV_R_PYM_PRC_ST_L09_06 NUMBER;</v>
      </c>
      <c r="W455" s="9" t="str">
        <f>","&amp;H455&amp;"(CASE WHEN TIPO_CNSM_CD='"&amp;P455&amp;"' AND "&amp;X455&amp;" THEN "&amp;G455&amp;" END) AS "&amp;I455</f>
        <v>,AVG(CASE WHEN TIPO_CNSM_CD='PYM_PRC' AND B.PERIODOMES=TO_CHAR(ADD_MONTHS(A.REF_DATE,-6),'YYYYMM') THEN VT_R_PGO_CNS END) AS I_QV_R_PYM_PRC_ST_L09_06</v>
      </c>
      <c r="X455" s="54" t="str">
        <f t="shared" si="106"/>
        <v>B.PERIODOMES=TO_CHAR(ADD_MONTHS(A.REF_DATE,-6),'YYYYMM')</v>
      </c>
      <c r="Y455" s="54" t="str">
        <f>","&amp;I455&amp;"=B."&amp;I455</f>
        <v>,I_QV_R_PYM_PRC_ST_L09_06=B.I_QV_R_PYM_PRC_ST_L09_06</v>
      </c>
      <c r="Z455" s="40" t="str">
        <f>",B."&amp;I455</f>
        <v>,B.I_QV_R_PYM_PRC_ST_L09_06</v>
      </c>
    </row>
    <row r="456" spans="1:26" x14ac:dyDescent="0.25">
      <c r="A456" s="8" t="s">
        <v>413</v>
      </c>
      <c r="B456" s="21">
        <f t="shared" si="107"/>
        <v>455</v>
      </c>
      <c r="C456" s="15">
        <f t="shared" si="108"/>
        <v>13</v>
      </c>
      <c r="D456" s="15">
        <f t="shared" si="103"/>
        <v>18</v>
      </c>
      <c r="E456" s="48" t="s">
        <v>402</v>
      </c>
      <c r="F456" s="48" t="s">
        <v>196</v>
      </c>
      <c r="G456" s="15" t="s">
        <v>145</v>
      </c>
      <c r="H456" s="15" t="s">
        <v>85</v>
      </c>
      <c r="I456" s="61" t="str">
        <f t="shared" si="104"/>
        <v>I_QV_R_PYM_PRC_ST_L12_09</v>
      </c>
      <c r="J456" s="15" cm="1">
        <f t="array" ref="J456">SUMPRODUCT(--(I456=$I$2:$I$625))</f>
        <v>1</v>
      </c>
      <c r="K456" s="14">
        <v>24</v>
      </c>
      <c r="L456" s="15" t="s">
        <v>451</v>
      </c>
      <c r="M456" s="15" t="s">
        <v>10</v>
      </c>
      <c r="N456" s="14" t="s">
        <v>521</v>
      </c>
      <c r="O456" s="15" t="str">
        <f>"R_"&amp;P456&amp;"_"&amp;F456</f>
        <v>R_PYM_PRC_ST</v>
      </c>
      <c r="P456" s="14" t="s">
        <v>493</v>
      </c>
      <c r="Q456" s="14" t="str">
        <f>VLOOKUP(L456,Nomencalture!$G$20:$H$33,2,0)</f>
        <v>Credit Card Payments / Purchases</v>
      </c>
      <c r="R456" s="16" t="str">
        <f t="shared" si="109"/>
        <v>L12_09</v>
      </c>
      <c r="S456" s="16" t="s">
        <v>90</v>
      </c>
      <c r="T456" s="16">
        <v>12</v>
      </c>
      <c r="U456" s="22">
        <v>9</v>
      </c>
      <c r="V456" s="53" t="str">
        <f t="shared" si="105"/>
        <v>ALTER TABLE MDL_ABT_B_PD_TDC_S01 ADD I_QV_R_PYM_PRC_ST_L12_09 NUMBER;</v>
      </c>
      <c r="W456" s="9" t="str">
        <f>","&amp;H456&amp;"(CASE WHEN TIPO_CNSM_CD='"&amp;P456&amp;"' AND "&amp;X456&amp;" THEN "&amp;G456&amp;" END) AS "&amp;I456</f>
        <v>,AVG(CASE WHEN TIPO_CNSM_CD='PYM_PRC' AND B.PERIODOMES=TO_CHAR(ADD_MONTHS(A.REF_DATE,-9),'YYYYMM') THEN VT_R_PGO_CNS END) AS I_QV_R_PYM_PRC_ST_L12_09</v>
      </c>
      <c r="X456" s="54" t="str">
        <f t="shared" si="106"/>
        <v>B.PERIODOMES=TO_CHAR(ADD_MONTHS(A.REF_DATE,-9),'YYYYMM')</v>
      </c>
      <c r="Y456" s="54" t="str">
        <f>","&amp;I456&amp;"=B."&amp;I456</f>
        <v>,I_QV_R_PYM_PRC_ST_L12_09=B.I_QV_R_PYM_PRC_ST_L12_09</v>
      </c>
      <c r="Z456" s="40" t="str">
        <f>",B."&amp;I456</f>
        <v>,B.I_QV_R_PYM_PRC_ST_L12_09</v>
      </c>
    </row>
    <row r="457" spans="1:26" x14ac:dyDescent="0.25">
      <c r="A457" s="8" t="s">
        <v>413</v>
      </c>
      <c r="B457" s="21">
        <f t="shared" si="107"/>
        <v>456</v>
      </c>
      <c r="C457" s="15">
        <f t="shared" si="108"/>
        <v>14</v>
      </c>
      <c r="D457" s="15">
        <f t="shared" si="103"/>
        <v>18</v>
      </c>
      <c r="E457" s="48" t="s">
        <v>402</v>
      </c>
      <c r="F457" s="48" t="s">
        <v>196</v>
      </c>
      <c r="G457" s="15" t="s">
        <v>146</v>
      </c>
      <c r="H457" s="15" t="s">
        <v>85</v>
      </c>
      <c r="I457" s="61" t="str">
        <f t="shared" si="104"/>
        <v>I_SV_R_PYM_PRC_ST_L12_06</v>
      </c>
      <c r="J457" s="15" cm="1">
        <f t="array" ref="J457">SUMPRODUCT(--(I457=$I$2:$I$625))</f>
        <v>1</v>
      </c>
      <c r="K457" s="14">
        <v>24</v>
      </c>
      <c r="L457" s="15" t="s">
        <v>451</v>
      </c>
      <c r="M457" s="15" t="s">
        <v>10</v>
      </c>
      <c r="N457" s="14" t="s">
        <v>523</v>
      </c>
      <c r="O457" s="15" t="str">
        <f>"R_"&amp;P457&amp;"_"&amp;F457</f>
        <v>R_PYM_PRC_ST</v>
      </c>
      <c r="P457" s="14" t="s">
        <v>493</v>
      </c>
      <c r="Q457" s="14" t="str">
        <f>VLOOKUP(L457,Nomencalture!$G$20:$H$33,2,0)</f>
        <v>Credit Card Payments / Purchases</v>
      </c>
      <c r="R457" s="16" t="str">
        <f t="shared" si="109"/>
        <v>L12_06</v>
      </c>
      <c r="S457" s="16" t="s">
        <v>90</v>
      </c>
      <c r="T457" s="16">
        <v>12</v>
      </c>
      <c r="U457" s="22">
        <v>6</v>
      </c>
      <c r="V457" s="53" t="str">
        <f t="shared" si="105"/>
        <v>ALTER TABLE MDL_ABT_B_PD_TDC_S01 ADD I_SV_R_PYM_PRC_ST_L12_06 NUMBER;</v>
      </c>
      <c r="W457" s="9" t="str">
        <f>","&amp;H457&amp;"(CASE WHEN TIPO_CNSM_CD='"&amp;P457&amp;"' AND "&amp;X457&amp;" THEN "&amp;G457&amp;" END) AS "&amp;I457</f>
        <v>,AVG(CASE WHEN TIPO_CNSM_CD='PYM_PRC' AND B.PERIODOMES=TO_CHAR(ADD_MONTHS(A.REF_DATE,-6),'YYYYMM') THEN VS_R_PGO_CNS END) AS I_SV_R_PYM_PRC_ST_L12_06</v>
      </c>
      <c r="X457" s="54" t="str">
        <f t="shared" si="106"/>
        <v>B.PERIODOMES=TO_CHAR(ADD_MONTHS(A.REF_DATE,-6),'YYYYMM')</v>
      </c>
      <c r="Y457" s="54" t="str">
        <f>","&amp;I457&amp;"=B."&amp;I457</f>
        <v>,I_SV_R_PYM_PRC_ST_L12_06=B.I_SV_R_PYM_PRC_ST_L12_06</v>
      </c>
      <c r="Z457" s="40" t="str">
        <f>",B."&amp;I457</f>
        <v>,B.I_SV_R_PYM_PRC_ST_L12_06</v>
      </c>
    </row>
    <row r="458" spans="1:26" x14ac:dyDescent="0.25">
      <c r="A458" s="8" t="s">
        <v>413</v>
      </c>
      <c r="B458" s="21">
        <f t="shared" si="107"/>
        <v>457</v>
      </c>
      <c r="C458" s="15">
        <f t="shared" si="108"/>
        <v>15</v>
      </c>
      <c r="D458" s="15">
        <f t="shared" si="103"/>
        <v>18</v>
      </c>
      <c r="E458" s="48" t="s">
        <v>402</v>
      </c>
      <c r="F458" s="48" t="s">
        <v>196</v>
      </c>
      <c r="G458" s="15" t="s">
        <v>78</v>
      </c>
      <c r="H458" s="15" t="s">
        <v>85</v>
      </c>
      <c r="I458" s="61" t="str">
        <f t="shared" si="104"/>
        <v>I_AV_R_PYM_PRC_ST_L03M</v>
      </c>
      <c r="J458" s="15" cm="1">
        <f t="array" ref="J458">SUMPRODUCT(--(I458=$I$2:$I$625))</f>
        <v>1</v>
      </c>
      <c r="K458" s="14">
        <v>23</v>
      </c>
      <c r="L458" s="15" t="s">
        <v>451</v>
      </c>
      <c r="M458" s="15" t="s">
        <v>10</v>
      </c>
      <c r="N458" s="14" t="s">
        <v>15</v>
      </c>
      <c r="O458" s="15" t="str">
        <f>"R_"&amp;P458&amp;"_"&amp;F458</f>
        <v>R_PYM_PRC_ST</v>
      </c>
      <c r="P458" s="14" t="s">
        <v>493</v>
      </c>
      <c r="Q458" s="14" t="str">
        <f>VLOOKUP(L458,Nomencalture!$G$20:$H$33,2,0)</f>
        <v>Credit Card Payments / Purchases</v>
      </c>
      <c r="R458" s="16" t="str">
        <f>IF(AND(S458="P",N458="R"),TEXT(T458,"00")&amp;"MB",IF(OR(T458&gt;1,N458="VM"),"L"&amp;TEXT(T458,"00")&amp;"_"&amp;TEXT(U458,"00"),"L"&amp;TEXT(U458,"00")&amp;"M"))</f>
        <v>L03M</v>
      </c>
      <c r="S458" s="16" t="s">
        <v>54</v>
      </c>
      <c r="T458" s="20">
        <v>1</v>
      </c>
      <c r="U458" s="21">
        <v>3</v>
      </c>
      <c r="V458" s="53" t="str">
        <f t="shared" si="105"/>
        <v>ALTER TABLE MDL_ABT_B_PD_TDC_S01 ADD I_AV_R_PYM_PRC_ST_L03M NUMBER;</v>
      </c>
      <c r="W458" s="9" t="str">
        <f>","&amp;H458&amp;"(CASE WHEN TIPO_CNSM_CD='"&amp;P458&amp;"' AND "&amp;X458&amp;" THEN "&amp;G458&amp;" END) AS "&amp;I458</f>
        <v>,AVG(CASE WHEN TIPO_CNSM_CD='PYM_PRC' AND B.PERIODOMES BETWEEN TO_CHAR(ADD_MONTHS(A.REF_DATE,-3),'YYYYMM') AND TO_CHAR(ADD_MONTHS(A.REF_DATE,-1),'YYYYMM') THEN R_PGO_CNS END) AS I_AV_R_PYM_PRC_ST_L03M</v>
      </c>
      <c r="X458" s="54" t="str">
        <f t="shared" si="106"/>
        <v>B.PERIODOMES BETWEEN TO_CHAR(ADD_MONTHS(A.REF_DATE,-3),'YYYYMM') AND TO_CHAR(ADD_MONTHS(A.REF_DATE,-1),'YYYYMM')</v>
      </c>
      <c r="Y458" s="54" t="str">
        <f>","&amp;I458&amp;"=B."&amp;I458</f>
        <v>,I_AV_R_PYM_PRC_ST_L03M=B.I_AV_R_PYM_PRC_ST_L03M</v>
      </c>
      <c r="Z458" s="40" t="str">
        <f>",B."&amp;I458</f>
        <v>,B.I_AV_R_PYM_PRC_ST_L03M</v>
      </c>
    </row>
    <row r="459" spans="1:26" x14ac:dyDescent="0.25">
      <c r="A459" s="8" t="s">
        <v>413</v>
      </c>
      <c r="B459" s="21">
        <f t="shared" si="107"/>
        <v>458</v>
      </c>
      <c r="C459" s="15">
        <f t="shared" si="108"/>
        <v>16</v>
      </c>
      <c r="D459" s="15">
        <f t="shared" si="103"/>
        <v>18</v>
      </c>
      <c r="E459" s="48" t="s">
        <v>402</v>
      </c>
      <c r="F459" s="48" t="s">
        <v>196</v>
      </c>
      <c r="G459" s="15" t="s">
        <v>78</v>
      </c>
      <c r="H459" s="15" t="s">
        <v>85</v>
      </c>
      <c r="I459" s="61" t="str">
        <f t="shared" si="104"/>
        <v>I_AV_R_PYM_PRC_ST_L06M</v>
      </c>
      <c r="J459" s="15" cm="1">
        <f t="array" ref="J459">SUMPRODUCT(--(I459=$I$2:$I$625))</f>
        <v>1</v>
      </c>
      <c r="K459" s="14">
        <v>23</v>
      </c>
      <c r="L459" s="15" t="s">
        <v>451</v>
      </c>
      <c r="M459" s="15" t="s">
        <v>10</v>
      </c>
      <c r="N459" s="14" t="s">
        <v>15</v>
      </c>
      <c r="O459" s="15" t="str">
        <f>"R_"&amp;P459&amp;"_"&amp;F459</f>
        <v>R_PYM_PRC_ST</v>
      </c>
      <c r="P459" s="14" t="s">
        <v>493</v>
      </c>
      <c r="Q459" s="14" t="str">
        <f>VLOOKUP(L459,Nomencalture!$G$20:$H$33,2,0)</f>
        <v>Credit Card Payments / Purchases</v>
      </c>
      <c r="R459" s="16" t="str">
        <f>IF(AND(S459="P",N459="R"),TEXT(T459,"00")&amp;"MB",IF(OR(T459&gt;1,N459="VM"),"L"&amp;TEXT(T459,"00")&amp;"_"&amp;TEXT(U459,"00"),"L"&amp;TEXT(U459,"00")&amp;"M"))</f>
        <v>L06M</v>
      </c>
      <c r="S459" s="16" t="s">
        <v>54</v>
      </c>
      <c r="T459" s="20">
        <v>1</v>
      </c>
      <c r="U459" s="21">
        <v>6</v>
      </c>
      <c r="V459" s="53" t="str">
        <f t="shared" si="105"/>
        <v>ALTER TABLE MDL_ABT_B_PD_TDC_S01 ADD I_AV_R_PYM_PRC_ST_L06M NUMBER;</v>
      </c>
      <c r="W459" s="9" t="str">
        <f>","&amp;H459&amp;"(CASE WHEN TIPO_CNSM_CD='"&amp;P459&amp;"' AND "&amp;X459&amp;" THEN "&amp;G459&amp;" END) AS "&amp;I459</f>
        <v>,AVG(CASE WHEN TIPO_CNSM_CD='PYM_PRC' AND B.PERIODOMES BETWEEN TO_CHAR(ADD_MONTHS(A.REF_DATE,-6),'YYYYMM') AND TO_CHAR(ADD_MONTHS(A.REF_DATE,-1),'YYYYMM') THEN R_PGO_CNS END) AS I_AV_R_PYM_PRC_ST_L06M</v>
      </c>
      <c r="X459" s="54" t="str">
        <f t="shared" si="106"/>
        <v>B.PERIODOMES BETWEEN TO_CHAR(ADD_MONTHS(A.REF_DATE,-6),'YYYYMM') AND TO_CHAR(ADD_MONTHS(A.REF_DATE,-1),'YYYYMM')</v>
      </c>
      <c r="Y459" s="54" t="str">
        <f>","&amp;I459&amp;"=B."&amp;I459</f>
        <v>,I_AV_R_PYM_PRC_ST_L06M=B.I_AV_R_PYM_PRC_ST_L06M</v>
      </c>
      <c r="Z459" s="40" t="str">
        <f>",B."&amp;I459</f>
        <v>,B.I_AV_R_PYM_PRC_ST_L06M</v>
      </c>
    </row>
    <row r="460" spans="1:26" x14ac:dyDescent="0.25">
      <c r="A460" s="8" t="s">
        <v>413</v>
      </c>
      <c r="B460" s="21">
        <f t="shared" si="107"/>
        <v>459</v>
      </c>
      <c r="C460" s="15">
        <f t="shared" si="108"/>
        <v>17</v>
      </c>
      <c r="D460" s="15">
        <f t="shared" si="103"/>
        <v>18</v>
      </c>
      <c r="E460" s="48" t="s">
        <v>402</v>
      </c>
      <c r="F460" s="48" t="s">
        <v>196</v>
      </c>
      <c r="G460" s="15" t="s">
        <v>78</v>
      </c>
      <c r="H460" s="15" t="s">
        <v>85</v>
      </c>
      <c r="I460" s="61" t="str">
        <f t="shared" si="104"/>
        <v>I_AV_R_PYM_PRC_ST_L12M</v>
      </c>
      <c r="J460" s="15" cm="1">
        <f t="array" ref="J460">SUMPRODUCT(--(I460=$I$2:$I$625))</f>
        <v>1</v>
      </c>
      <c r="K460" s="14">
        <v>23</v>
      </c>
      <c r="L460" s="15" t="s">
        <v>451</v>
      </c>
      <c r="M460" s="15" t="s">
        <v>10</v>
      </c>
      <c r="N460" s="14" t="s">
        <v>15</v>
      </c>
      <c r="O460" s="15" t="str">
        <f>"R_"&amp;P460&amp;"_"&amp;F460</f>
        <v>R_PYM_PRC_ST</v>
      </c>
      <c r="P460" s="14" t="s">
        <v>493</v>
      </c>
      <c r="Q460" s="14" t="str">
        <f>VLOOKUP(L460,Nomencalture!$G$20:$H$33,2,0)</f>
        <v>Credit Card Payments / Purchases</v>
      </c>
      <c r="R460" s="16" t="str">
        <f t="shared" ref="R460:R469" si="110">IF(AND(S460="P",N460="R"),TEXT(T460,"00")&amp;"MB",IF(OR(T460&gt;1,N460="VM"),"L"&amp;TEXT(T460,"00")&amp;"_"&amp;TEXT(U460,"00"),"L"&amp;TEXT(U460,"00")&amp;"M"))</f>
        <v>L12M</v>
      </c>
      <c r="S460" s="16" t="s">
        <v>54</v>
      </c>
      <c r="T460" s="20">
        <v>1</v>
      </c>
      <c r="U460" s="21">
        <v>12</v>
      </c>
      <c r="V460" s="53" t="str">
        <f t="shared" si="105"/>
        <v>ALTER TABLE MDL_ABT_B_PD_TDC_S01 ADD I_AV_R_PYM_PRC_ST_L12M NUMBER;</v>
      </c>
      <c r="W460" s="9" t="str">
        <f>","&amp;H460&amp;"(CASE WHEN TIPO_CNSM_CD='"&amp;P460&amp;"' AND "&amp;X460&amp;" THEN "&amp;G460&amp;" END) AS "&amp;I460</f>
        <v>,AVG(CASE WHEN TIPO_CNSM_CD='PYM_PRC' AND B.PERIODOMES BETWEEN TO_CHAR(ADD_MONTHS(A.REF_DATE,-12),'YYYYMM') AND TO_CHAR(ADD_MONTHS(A.REF_DATE,-1),'YYYYMM') THEN R_PGO_CNS END) AS I_AV_R_PYM_PRC_ST_L12M</v>
      </c>
      <c r="X460" s="54" t="str">
        <f t="shared" si="106"/>
        <v>B.PERIODOMES BETWEEN TO_CHAR(ADD_MONTHS(A.REF_DATE,-12),'YYYYMM') AND TO_CHAR(ADD_MONTHS(A.REF_DATE,-1),'YYYYMM')</v>
      </c>
      <c r="Y460" s="54" t="str">
        <f>","&amp;I460&amp;"=B."&amp;I460</f>
        <v>,I_AV_R_PYM_PRC_ST_L12M=B.I_AV_R_PYM_PRC_ST_L12M</v>
      </c>
      <c r="Z460" s="40" t="str">
        <f>",B."&amp;I460</f>
        <v>,B.I_AV_R_PYM_PRC_ST_L12M</v>
      </c>
    </row>
    <row r="461" spans="1:26" x14ac:dyDescent="0.25">
      <c r="A461" s="8" t="s">
        <v>413</v>
      </c>
      <c r="B461" s="21">
        <f t="shared" si="107"/>
        <v>460</v>
      </c>
      <c r="C461" s="15">
        <f t="shared" si="108"/>
        <v>18</v>
      </c>
      <c r="D461" s="15">
        <f t="shared" si="103"/>
        <v>18</v>
      </c>
      <c r="E461" s="48" t="s">
        <v>402</v>
      </c>
      <c r="F461" s="48" t="s">
        <v>196</v>
      </c>
      <c r="G461" s="15" t="s">
        <v>78</v>
      </c>
      <c r="H461" s="15" t="s">
        <v>85</v>
      </c>
      <c r="I461" s="61" t="str">
        <f t="shared" si="104"/>
        <v>I_AV_R_PYM_PRC_ST_L13_24</v>
      </c>
      <c r="J461" s="15" cm="1">
        <f t="array" ref="J461">SUMPRODUCT(--(I461=$I$2:$I$625))</f>
        <v>1</v>
      </c>
      <c r="K461" s="14">
        <v>25</v>
      </c>
      <c r="L461" s="15" t="s">
        <v>451</v>
      </c>
      <c r="M461" s="15" t="s">
        <v>10</v>
      </c>
      <c r="N461" s="14" t="s">
        <v>15</v>
      </c>
      <c r="O461" s="15" t="str">
        <f>"R_"&amp;P461&amp;"_"&amp;F461</f>
        <v>R_PYM_PRC_ST</v>
      </c>
      <c r="P461" s="14" t="s">
        <v>493</v>
      </c>
      <c r="Q461" s="14" t="str">
        <f>VLOOKUP(L461,Nomencalture!$G$20:$H$33,2,0)</f>
        <v>Credit Card Payments / Purchases</v>
      </c>
      <c r="R461" s="16" t="str">
        <f t="shared" si="110"/>
        <v>L13_24</v>
      </c>
      <c r="S461" s="16" t="s">
        <v>54</v>
      </c>
      <c r="T461" s="20">
        <v>13</v>
      </c>
      <c r="U461" s="21">
        <v>24</v>
      </c>
      <c r="V461" s="53" t="str">
        <f t="shared" si="105"/>
        <v>ALTER TABLE MDL_ABT_B_PD_TDC_S01 ADD I_AV_R_PYM_PRC_ST_L13_24 NUMBER;</v>
      </c>
      <c r="W461" s="9" t="str">
        <f>","&amp;H461&amp;"(CASE WHEN TIPO_CNSM_CD='"&amp;P461&amp;"' AND "&amp;X461&amp;" THEN "&amp;G461&amp;" END) AS "&amp;I461</f>
        <v>,AVG(CASE WHEN TIPO_CNSM_CD='PYM_PRC' AND B.PERIODOMES BETWEEN TO_CHAR(ADD_MONTHS(A.REF_DATE,-24),'YYYYMM') AND TO_CHAR(ADD_MONTHS(A.REF_DATE,-13),'YYYYMM') THEN R_PGO_CNS END) AS I_AV_R_PYM_PRC_ST_L13_24</v>
      </c>
      <c r="X461" s="54" t="str">
        <f t="shared" si="106"/>
        <v>B.PERIODOMES BETWEEN TO_CHAR(ADD_MONTHS(A.REF_DATE,-24),'YYYYMM') AND TO_CHAR(ADD_MONTHS(A.REF_DATE,-13),'YYYYMM')</v>
      </c>
      <c r="Y461" s="54" t="str">
        <f>","&amp;I461&amp;"=B."&amp;I461</f>
        <v>,I_AV_R_PYM_PRC_ST_L13_24=B.I_AV_R_PYM_PRC_ST_L13_24</v>
      </c>
      <c r="Z461" s="40" t="str">
        <f>",B."&amp;I461</f>
        <v>,B.I_AV_R_PYM_PRC_ST_L13_24</v>
      </c>
    </row>
    <row r="462" spans="1:26" x14ac:dyDescent="0.25">
      <c r="A462" s="8" t="s">
        <v>413</v>
      </c>
      <c r="B462" s="21">
        <f t="shared" si="107"/>
        <v>461</v>
      </c>
      <c r="C462" s="15">
        <f t="shared" si="108"/>
        <v>19</v>
      </c>
      <c r="D462" s="15">
        <f t="shared" si="103"/>
        <v>18</v>
      </c>
      <c r="E462" s="48" t="s">
        <v>402</v>
      </c>
      <c r="F462" s="48" t="s">
        <v>196</v>
      </c>
      <c r="G462" s="15" t="s">
        <v>147</v>
      </c>
      <c r="H462" s="15" t="s">
        <v>86</v>
      </c>
      <c r="I462" s="61" t="str">
        <f t="shared" si="104"/>
        <v>I_SIN_R_PYM_PRC_ST_L03M</v>
      </c>
      <c r="J462" s="15" cm="1">
        <f t="array" ref="J462">SUMPRODUCT(--(I462=$I$2:$I$625))</f>
        <v>1</v>
      </c>
      <c r="K462" s="14">
        <v>24</v>
      </c>
      <c r="L462" s="15" t="s">
        <v>451</v>
      </c>
      <c r="M462" s="15" t="s">
        <v>10</v>
      </c>
      <c r="N462" s="14" t="s">
        <v>16</v>
      </c>
      <c r="O462" s="15" t="str">
        <f>"R_"&amp;P462&amp;"_"&amp;F462</f>
        <v>R_PYM_PRC_ST</v>
      </c>
      <c r="P462" s="14" t="s">
        <v>493</v>
      </c>
      <c r="Q462" s="14" t="str">
        <f>VLOOKUP(L462,Nomencalture!$G$20:$H$33,2,0)</f>
        <v>Credit Card Payments / Purchases</v>
      </c>
      <c r="R462" s="16" t="str">
        <f t="shared" si="110"/>
        <v>L03M</v>
      </c>
      <c r="S462" s="16" t="s">
        <v>54</v>
      </c>
      <c r="T462" s="20">
        <v>1</v>
      </c>
      <c r="U462" s="21">
        <v>3</v>
      </c>
      <c r="V462" s="53" t="str">
        <f t="shared" si="105"/>
        <v>ALTER TABLE MDL_ABT_B_PD_TDC_S01 ADD I_SIN_R_PYM_PRC_ST_L03M NUMBER;</v>
      </c>
      <c r="W462" s="9" t="str">
        <f>","&amp;H462&amp;"(CASE WHEN TIPO_CNSM_CD='"&amp;P462&amp;"' AND "&amp;X462&amp;" THEN "&amp;G462&amp;" END) AS "&amp;I462</f>
        <v>,SUM(CASE WHEN TIPO_CNSM_CD='PYM_PRC' AND B.PERIODOMES BETWEEN TO_CHAR(ADD_MONTHS(A.REF_DATE,-3),'YYYYMM') AND TO_CHAR(ADD_MONTHS(A.REF_DATE,-1),'YYYYMM') THEN IN_R_PGO_CNS END) AS I_SIN_R_PYM_PRC_ST_L03M</v>
      </c>
      <c r="X462" s="54" t="str">
        <f t="shared" si="106"/>
        <v>B.PERIODOMES BETWEEN TO_CHAR(ADD_MONTHS(A.REF_DATE,-3),'YYYYMM') AND TO_CHAR(ADD_MONTHS(A.REF_DATE,-1),'YYYYMM')</v>
      </c>
      <c r="Y462" s="54" t="str">
        <f>","&amp;I462&amp;"=B."&amp;I462</f>
        <v>,I_SIN_R_PYM_PRC_ST_L03M=B.I_SIN_R_PYM_PRC_ST_L03M</v>
      </c>
      <c r="Z462" s="40" t="str">
        <f>",B."&amp;I462</f>
        <v>,B.I_SIN_R_PYM_PRC_ST_L03M</v>
      </c>
    </row>
    <row r="463" spans="1:26" x14ac:dyDescent="0.25">
      <c r="A463" s="8" t="s">
        <v>413</v>
      </c>
      <c r="B463" s="21">
        <f t="shared" si="107"/>
        <v>462</v>
      </c>
      <c r="C463" s="15">
        <f t="shared" si="108"/>
        <v>20</v>
      </c>
      <c r="D463" s="15">
        <f t="shared" si="103"/>
        <v>18</v>
      </c>
      <c r="E463" s="48" t="s">
        <v>402</v>
      </c>
      <c r="F463" s="48" t="s">
        <v>196</v>
      </c>
      <c r="G463" s="15" t="s">
        <v>147</v>
      </c>
      <c r="H463" s="15" t="s">
        <v>86</v>
      </c>
      <c r="I463" s="61" t="str">
        <f t="shared" si="104"/>
        <v>I_SIN_R_PYM_PRC_ST_L06M</v>
      </c>
      <c r="J463" s="15" cm="1">
        <f t="array" ref="J463">SUMPRODUCT(--(I463=$I$2:$I$625))</f>
        <v>1</v>
      </c>
      <c r="K463" s="14">
        <v>24</v>
      </c>
      <c r="L463" s="15" t="s">
        <v>451</v>
      </c>
      <c r="M463" s="15" t="s">
        <v>10</v>
      </c>
      <c r="N463" s="14" t="s">
        <v>16</v>
      </c>
      <c r="O463" s="15" t="str">
        <f>"R_"&amp;P463&amp;"_"&amp;F463</f>
        <v>R_PYM_PRC_ST</v>
      </c>
      <c r="P463" s="14" t="s">
        <v>493</v>
      </c>
      <c r="Q463" s="14" t="str">
        <f>VLOOKUP(L463,Nomencalture!$G$20:$H$33,2,0)</f>
        <v>Credit Card Payments / Purchases</v>
      </c>
      <c r="R463" s="16" t="str">
        <f t="shared" si="110"/>
        <v>L06M</v>
      </c>
      <c r="S463" s="16" t="s">
        <v>54</v>
      </c>
      <c r="T463" s="20">
        <v>1</v>
      </c>
      <c r="U463" s="21">
        <v>6</v>
      </c>
      <c r="V463" s="53" t="str">
        <f t="shared" si="105"/>
        <v>ALTER TABLE MDL_ABT_B_PD_TDC_S01 ADD I_SIN_R_PYM_PRC_ST_L06M NUMBER;</v>
      </c>
      <c r="W463" s="9" t="str">
        <f>","&amp;H463&amp;"(CASE WHEN TIPO_CNSM_CD='"&amp;P463&amp;"' AND "&amp;X463&amp;" THEN "&amp;G463&amp;" END) AS "&amp;I463</f>
        <v>,SUM(CASE WHEN TIPO_CNSM_CD='PYM_PRC' AND B.PERIODOMES BETWEEN TO_CHAR(ADD_MONTHS(A.REF_DATE,-6),'YYYYMM') AND TO_CHAR(ADD_MONTHS(A.REF_DATE,-1),'YYYYMM') THEN IN_R_PGO_CNS END) AS I_SIN_R_PYM_PRC_ST_L06M</v>
      </c>
      <c r="X463" s="54" t="str">
        <f t="shared" si="106"/>
        <v>B.PERIODOMES BETWEEN TO_CHAR(ADD_MONTHS(A.REF_DATE,-6),'YYYYMM') AND TO_CHAR(ADD_MONTHS(A.REF_DATE,-1),'YYYYMM')</v>
      </c>
      <c r="Y463" s="54" t="str">
        <f>","&amp;I463&amp;"=B."&amp;I463</f>
        <v>,I_SIN_R_PYM_PRC_ST_L06M=B.I_SIN_R_PYM_PRC_ST_L06M</v>
      </c>
      <c r="Z463" s="40" t="str">
        <f>",B."&amp;I463</f>
        <v>,B.I_SIN_R_PYM_PRC_ST_L06M</v>
      </c>
    </row>
    <row r="464" spans="1:26" x14ac:dyDescent="0.25">
      <c r="A464" s="8" t="s">
        <v>413</v>
      </c>
      <c r="B464" s="21">
        <f t="shared" si="107"/>
        <v>463</v>
      </c>
      <c r="C464" s="15">
        <f t="shared" si="108"/>
        <v>21</v>
      </c>
      <c r="D464" s="15">
        <f t="shared" si="103"/>
        <v>18</v>
      </c>
      <c r="E464" s="48" t="s">
        <v>402</v>
      </c>
      <c r="F464" s="48" t="s">
        <v>196</v>
      </c>
      <c r="G464" s="15" t="s">
        <v>147</v>
      </c>
      <c r="H464" s="15" t="s">
        <v>86</v>
      </c>
      <c r="I464" s="61" t="str">
        <f t="shared" si="104"/>
        <v>I_SIN_R_PYM_PRC_ST_L12M</v>
      </c>
      <c r="J464" s="15" cm="1">
        <f t="array" ref="J464">SUMPRODUCT(--(I464=$I$2:$I$625))</f>
        <v>1</v>
      </c>
      <c r="K464" s="14">
        <v>24</v>
      </c>
      <c r="L464" s="15" t="s">
        <v>451</v>
      </c>
      <c r="M464" s="15" t="s">
        <v>10</v>
      </c>
      <c r="N464" s="14" t="s">
        <v>16</v>
      </c>
      <c r="O464" s="15" t="str">
        <f>"R_"&amp;P464&amp;"_"&amp;F464</f>
        <v>R_PYM_PRC_ST</v>
      </c>
      <c r="P464" s="14" t="s">
        <v>493</v>
      </c>
      <c r="Q464" s="14" t="str">
        <f>VLOOKUP(L464,Nomencalture!$G$20:$H$33,2,0)</f>
        <v>Credit Card Payments / Purchases</v>
      </c>
      <c r="R464" s="16" t="str">
        <f t="shared" si="110"/>
        <v>L12M</v>
      </c>
      <c r="S464" s="16" t="s">
        <v>54</v>
      </c>
      <c r="T464" s="20">
        <v>1</v>
      </c>
      <c r="U464" s="21">
        <v>12</v>
      </c>
      <c r="V464" s="53" t="str">
        <f t="shared" si="105"/>
        <v>ALTER TABLE MDL_ABT_B_PD_TDC_S01 ADD I_SIN_R_PYM_PRC_ST_L12M NUMBER;</v>
      </c>
      <c r="W464" s="9" t="str">
        <f>","&amp;H464&amp;"(CASE WHEN TIPO_CNSM_CD='"&amp;P464&amp;"' AND "&amp;X464&amp;" THEN "&amp;G464&amp;" END) AS "&amp;I464</f>
        <v>,SUM(CASE WHEN TIPO_CNSM_CD='PYM_PRC' AND B.PERIODOMES BETWEEN TO_CHAR(ADD_MONTHS(A.REF_DATE,-12),'YYYYMM') AND TO_CHAR(ADD_MONTHS(A.REF_DATE,-1),'YYYYMM') THEN IN_R_PGO_CNS END) AS I_SIN_R_PYM_PRC_ST_L12M</v>
      </c>
      <c r="X464" s="54" t="str">
        <f t="shared" si="106"/>
        <v>B.PERIODOMES BETWEEN TO_CHAR(ADD_MONTHS(A.REF_DATE,-12),'YYYYMM') AND TO_CHAR(ADD_MONTHS(A.REF_DATE,-1),'YYYYMM')</v>
      </c>
      <c r="Y464" s="54" t="str">
        <f>","&amp;I464&amp;"=B."&amp;I464</f>
        <v>,I_SIN_R_PYM_PRC_ST_L12M=B.I_SIN_R_PYM_PRC_ST_L12M</v>
      </c>
      <c r="Z464" s="40" t="str">
        <f>",B."&amp;I464</f>
        <v>,B.I_SIN_R_PYM_PRC_ST_L12M</v>
      </c>
    </row>
    <row r="465" spans="1:26" x14ac:dyDescent="0.25">
      <c r="A465" s="8" t="s">
        <v>413</v>
      </c>
      <c r="B465" s="21">
        <f t="shared" si="107"/>
        <v>464</v>
      </c>
      <c r="C465" s="15">
        <f t="shared" si="108"/>
        <v>22</v>
      </c>
      <c r="D465" s="15">
        <f t="shared" si="103"/>
        <v>18</v>
      </c>
      <c r="E465" s="48" t="s">
        <v>402</v>
      </c>
      <c r="F465" s="48" t="s">
        <v>196</v>
      </c>
      <c r="G465" s="15" t="s">
        <v>147</v>
      </c>
      <c r="H465" s="15" t="s">
        <v>86</v>
      </c>
      <c r="I465" s="61" t="str">
        <f t="shared" si="104"/>
        <v>I_SIN_R_PYM_PRC_ST_L13_24</v>
      </c>
      <c r="J465" s="15" cm="1">
        <f t="array" ref="J465">SUMPRODUCT(--(I465=$I$2:$I$625))</f>
        <v>1</v>
      </c>
      <c r="K465" s="14">
        <v>26</v>
      </c>
      <c r="L465" s="15" t="s">
        <v>451</v>
      </c>
      <c r="M465" s="15" t="s">
        <v>10</v>
      </c>
      <c r="N465" s="14" t="s">
        <v>16</v>
      </c>
      <c r="O465" s="15" t="str">
        <f>"R_"&amp;P465&amp;"_"&amp;F465</f>
        <v>R_PYM_PRC_ST</v>
      </c>
      <c r="P465" s="14" t="s">
        <v>493</v>
      </c>
      <c r="Q465" s="14" t="str">
        <f>VLOOKUP(L465,Nomencalture!$G$20:$H$33,2,0)</f>
        <v>Credit Card Payments / Purchases</v>
      </c>
      <c r="R465" s="16" t="str">
        <f t="shared" si="110"/>
        <v>L13_24</v>
      </c>
      <c r="S465" s="16" t="s">
        <v>54</v>
      </c>
      <c r="T465" s="20">
        <v>13</v>
      </c>
      <c r="U465" s="21">
        <v>24</v>
      </c>
      <c r="V465" s="53" t="str">
        <f t="shared" si="105"/>
        <v>ALTER TABLE MDL_ABT_B_PD_TDC_S01 ADD I_SIN_R_PYM_PRC_ST_L13_24 NUMBER;</v>
      </c>
      <c r="W465" s="9" t="str">
        <f>","&amp;H465&amp;"(CASE WHEN TIPO_CNSM_CD='"&amp;P465&amp;"' AND "&amp;X465&amp;" THEN "&amp;G465&amp;" END) AS "&amp;I465</f>
        <v>,SUM(CASE WHEN TIPO_CNSM_CD='PYM_PRC' AND B.PERIODOMES BETWEEN TO_CHAR(ADD_MONTHS(A.REF_DATE,-24),'YYYYMM') AND TO_CHAR(ADD_MONTHS(A.REF_DATE,-13),'YYYYMM') THEN IN_R_PGO_CNS END) AS I_SIN_R_PYM_PRC_ST_L13_24</v>
      </c>
      <c r="X465" s="54" t="str">
        <f t="shared" si="106"/>
        <v>B.PERIODOMES BETWEEN TO_CHAR(ADD_MONTHS(A.REF_DATE,-24),'YYYYMM') AND TO_CHAR(ADD_MONTHS(A.REF_DATE,-13),'YYYYMM')</v>
      </c>
      <c r="Y465" s="54" t="str">
        <f>","&amp;I465&amp;"=B."&amp;I465</f>
        <v>,I_SIN_R_PYM_PRC_ST_L13_24=B.I_SIN_R_PYM_PRC_ST_L13_24</v>
      </c>
      <c r="Z465" s="40" t="str">
        <f>",B."&amp;I465</f>
        <v>,B.I_SIN_R_PYM_PRC_ST_L13_24</v>
      </c>
    </row>
    <row r="466" spans="1:26" x14ac:dyDescent="0.25">
      <c r="A466" s="8" t="s">
        <v>413</v>
      </c>
      <c r="B466" s="21">
        <f t="shared" si="107"/>
        <v>465</v>
      </c>
      <c r="C466" s="15">
        <f t="shared" si="108"/>
        <v>23</v>
      </c>
      <c r="D466" s="15">
        <f t="shared" si="103"/>
        <v>18</v>
      </c>
      <c r="E466" s="48" t="s">
        <v>402</v>
      </c>
      <c r="F466" s="48" t="s">
        <v>196</v>
      </c>
      <c r="G466" s="15" t="s">
        <v>148</v>
      </c>
      <c r="H466" s="15" t="s">
        <v>86</v>
      </c>
      <c r="I466" s="61" t="str">
        <f t="shared" si="104"/>
        <v>I_SDC_R_PYM_PRC_ST_L03M</v>
      </c>
      <c r="J466" s="15" cm="1">
        <f t="array" ref="J466">SUMPRODUCT(--(I466=$I$2:$I$625))</f>
        <v>1</v>
      </c>
      <c r="K466" s="14">
        <v>24</v>
      </c>
      <c r="L466" s="15" t="s">
        <v>451</v>
      </c>
      <c r="M466" s="15" t="s">
        <v>10</v>
      </c>
      <c r="N466" s="14" t="s">
        <v>17</v>
      </c>
      <c r="O466" s="15" t="str">
        <f>"R_"&amp;P466&amp;"_"&amp;F466</f>
        <v>R_PYM_PRC_ST</v>
      </c>
      <c r="P466" s="14" t="s">
        <v>493</v>
      </c>
      <c r="Q466" s="14" t="str">
        <f>VLOOKUP(L466,Nomencalture!$G$20:$H$33,2,0)</f>
        <v>Credit Card Payments / Purchases</v>
      </c>
      <c r="R466" s="16" t="str">
        <f t="shared" si="110"/>
        <v>L03M</v>
      </c>
      <c r="S466" s="16" t="s">
        <v>54</v>
      </c>
      <c r="T466" s="20">
        <v>1</v>
      </c>
      <c r="U466" s="21">
        <v>3</v>
      </c>
      <c r="V466" s="53" t="str">
        <f t="shared" si="105"/>
        <v>ALTER TABLE MDL_ABT_B_PD_TDC_S01 ADD I_SDC_R_PYM_PRC_ST_L03M NUMBER;</v>
      </c>
      <c r="W466" s="9" t="str">
        <f>","&amp;H466&amp;"(CASE WHEN TIPO_CNSM_CD='"&amp;P466&amp;"' AND "&amp;X466&amp;" THEN "&amp;G466&amp;" END) AS "&amp;I466</f>
        <v>,SUM(CASE WHEN TIPO_CNSM_CD='PYM_PRC' AND B.PERIODOMES BETWEEN TO_CHAR(ADD_MONTHS(A.REF_DATE,-3),'YYYYMM') AND TO_CHAR(ADD_MONTHS(A.REF_DATE,-1),'YYYYMM') THEN DC_R_PGO_CNS END) AS I_SDC_R_PYM_PRC_ST_L03M</v>
      </c>
      <c r="X466" s="54" t="str">
        <f t="shared" si="106"/>
        <v>B.PERIODOMES BETWEEN TO_CHAR(ADD_MONTHS(A.REF_DATE,-3),'YYYYMM') AND TO_CHAR(ADD_MONTHS(A.REF_DATE,-1),'YYYYMM')</v>
      </c>
      <c r="Y466" s="54" t="str">
        <f>","&amp;I466&amp;"=B."&amp;I466</f>
        <v>,I_SDC_R_PYM_PRC_ST_L03M=B.I_SDC_R_PYM_PRC_ST_L03M</v>
      </c>
      <c r="Z466" s="40" t="str">
        <f>",B."&amp;I466</f>
        <v>,B.I_SDC_R_PYM_PRC_ST_L03M</v>
      </c>
    </row>
    <row r="467" spans="1:26" x14ac:dyDescent="0.25">
      <c r="A467" s="8" t="s">
        <v>413</v>
      </c>
      <c r="B467" s="21">
        <f t="shared" si="107"/>
        <v>466</v>
      </c>
      <c r="C467" s="15">
        <f t="shared" si="108"/>
        <v>24</v>
      </c>
      <c r="D467" s="15">
        <f t="shared" si="103"/>
        <v>18</v>
      </c>
      <c r="E467" s="48" t="s">
        <v>402</v>
      </c>
      <c r="F467" s="48" t="s">
        <v>196</v>
      </c>
      <c r="G467" s="15" t="s">
        <v>148</v>
      </c>
      <c r="H467" s="15" t="s">
        <v>86</v>
      </c>
      <c r="I467" s="61" t="str">
        <f t="shared" si="104"/>
        <v>I_SDC_R_PYM_PRC_ST_L06M</v>
      </c>
      <c r="J467" s="15" cm="1">
        <f t="array" ref="J467">SUMPRODUCT(--(I467=$I$2:$I$625))</f>
        <v>1</v>
      </c>
      <c r="K467" s="14">
        <v>24</v>
      </c>
      <c r="L467" s="15" t="s">
        <v>451</v>
      </c>
      <c r="M467" s="15" t="s">
        <v>10</v>
      </c>
      <c r="N467" s="14" t="s">
        <v>17</v>
      </c>
      <c r="O467" s="15" t="str">
        <f>"R_"&amp;P467&amp;"_"&amp;F467</f>
        <v>R_PYM_PRC_ST</v>
      </c>
      <c r="P467" s="14" t="s">
        <v>493</v>
      </c>
      <c r="Q467" s="14" t="str">
        <f>VLOOKUP(L467,Nomencalture!$G$20:$H$33,2,0)</f>
        <v>Credit Card Payments / Purchases</v>
      </c>
      <c r="R467" s="16" t="str">
        <f t="shared" si="110"/>
        <v>L06M</v>
      </c>
      <c r="S467" s="16" t="s">
        <v>54</v>
      </c>
      <c r="T467" s="20">
        <v>1</v>
      </c>
      <c r="U467" s="21">
        <v>6</v>
      </c>
      <c r="V467" s="53" t="str">
        <f t="shared" si="105"/>
        <v>ALTER TABLE MDL_ABT_B_PD_TDC_S01 ADD I_SDC_R_PYM_PRC_ST_L06M NUMBER;</v>
      </c>
      <c r="W467" s="9" t="str">
        <f>","&amp;H467&amp;"(CASE WHEN TIPO_CNSM_CD='"&amp;P467&amp;"' AND "&amp;X467&amp;" THEN "&amp;G467&amp;" END) AS "&amp;I467</f>
        <v>,SUM(CASE WHEN TIPO_CNSM_CD='PYM_PRC' AND B.PERIODOMES BETWEEN TO_CHAR(ADD_MONTHS(A.REF_DATE,-6),'YYYYMM') AND TO_CHAR(ADD_MONTHS(A.REF_DATE,-1),'YYYYMM') THEN DC_R_PGO_CNS END) AS I_SDC_R_PYM_PRC_ST_L06M</v>
      </c>
      <c r="X467" s="54" t="str">
        <f t="shared" si="106"/>
        <v>B.PERIODOMES BETWEEN TO_CHAR(ADD_MONTHS(A.REF_DATE,-6),'YYYYMM') AND TO_CHAR(ADD_MONTHS(A.REF_DATE,-1),'YYYYMM')</v>
      </c>
      <c r="Y467" s="54" t="str">
        <f>","&amp;I467&amp;"=B."&amp;I467</f>
        <v>,I_SDC_R_PYM_PRC_ST_L06M=B.I_SDC_R_PYM_PRC_ST_L06M</v>
      </c>
      <c r="Z467" s="40" t="str">
        <f>",B."&amp;I467</f>
        <v>,B.I_SDC_R_PYM_PRC_ST_L06M</v>
      </c>
    </row>
    <row r="468" spans="1:26" x14ac:dyDescent="0.25">
      <c r="A468" s="8" t="s">
        <v>413</v>
      </c>
      <c r="B468" s="21">
        <f t="shared" si="107"/>
        <v>467</v>
      </c>
      <c r="C468" s="15">
        <f t="shared" si="108"/>
        <v>25</v>
      </c>
      <c r="D468" s="15">
        <f t="shared" si="103"/>
        <v>18</v>
      </c>
      <c r="E468" s="48" t="s">
        <v>402</v>
      </c>
      <c r="F468" s="48" t="s">
        <v>196</v>
      </c>
      <c r="G468" s="15" t="s">
        <v>148</v>
      </c>
      <c r="H468" s="15" t="s">
        <v>86</v>
      </c>
      <c r="I468" s="61" t="str">
        <f t="shared" si="104"/>
        <v>I_SDC_R_PYM_PRC_ST_L12M</v>
      </c>
      <c r="J468" s="15" cm="1">
        <f t="array" ref="J468">SUMPRODUCT(--(I468=$I$2:$I$625))</f>
        <v>1</v>
      </c>
      <c r="K468" s="14">
        <v>24</v>
      </c>
      <c r="L468" s="15" t="s">
        <v>451</v>
      </c>
      <c r="M468" s="15" t="s">
        <v>10</v>
      </c>
      <c r="N468" s="14" t="s">
        <v>17</v>
      </c>
      <c r="O468" s="15" t="str">
        <f>"R_"&amp;P468&amp;"_"&amp;F468</f>
        <v>R_PYM_PRC_ST</v>
      </c>
      <c r="P468" s="14" t="s">
        <v>493</v>
      </c>
      <c r="Q468" s="14" t="str">
        <f>VLOOKUP(L468,Nomencalture!$G$20:$H$33,2,0)</f>
        <v>Credit Card Payments / Purchases</v>
      </c>
      <c r="R468" s="16" t="str">
        <f t="shared" si="110"/>
        <v>L12M</v>
      </c>
      <c r="S468" s="16" t="s">
        <v>54</v>
      </c>
      <c r="T468" s="20">
        <v>1</v>
      </c>
      <c r="U468" s="21">
        <v>12</v>
      </c>
      <c r="V468" s="53" t="str">
        <f t="shared" si="105"/>
        <v>ALTER TABLE MDL_ABT_B_PD_TDC_S01 ADD I_SDC_R_PYM_PRC_ST_L12M NUMBER;</v>
      </c>
      <c r="W468" s="9" t="str">
        <f>","&amp;H468&amp;"(CASE WHEN TIPO_CNSM_CD='"&amp;P468&amp;"' AND "&amp;X468&amp;" THEN "&amp;G468&amp;" END) AS "&amp;I468</f>
        <v>,SUM(CASE WHEN TIPO_CNSM_CD='PYM_PRC' AND B.PERIODOMES BETWEEN TO_CHAR(ADD_MONTHS(A.REF_DATE,-12),'YYYYMM') AND TO_CHAR(ADD_MONTHS(A.REF_DATE,-1),'YYYYMM') THEN DC_R_PGO_CNS END) AS I_SDC_R_PYM_PRC_ST_L12M</v>
      </c>
      <c r="X468" s="54" t="str">
        <f t="shared" si="106"/>
        <v>B.PERIODOMES BETWEEN TO_CHAR(ADD_MONTHS(A.REF_DATE,-12),'YYYYMM') AND TO_CHAR(ADD_MONTHS(A.REF_DATE,-1),'YYYYMM')</v>
      </c>
      <c r="Y468" s="54" t="str">
        <f>","&amp;I468&amp;"=B."&amp;I468</f>
        <v>,I_SDC_R_PYM_PRC_ST_L12M=B.I_SDC_R_PYM_PRC_ST_L12M</v>
      </c>
      <c r="Z468" s="40" t="str">
        <f>",B."&amp;I468</f>
        <v>,B.I_SDC_R_PYM_PRC_ST_L12M</v>
      </c>
    </row>
    <row r="469" spans="1:26" x14ac:dyDescent="0.25">
      <c r="A469" s="30" t="s">
        <v>413</v>
      </c>
      <c r="B469" s="24">
        <f t="shared" si="107"/>
        <v>468</v>
      </c>
      <c r="C469" s="18">
        <f t="shared" si="108"/>
        <v>26</v>
      </c>
      <c r="D469" s="18">
        <f t="shared" si="103"/>
        <v>18</v>
      </c>
      <c r="E469" s="49" t="s">
        <v>402</v>
      </c>
      <c r="F469" s="49" t="s">
        <v>196</v>
      </c>
      <c r="G469" s="18" t="s">
        <v>148</v>
      </c>
      <c r="H469" s="18" t="s">
        <v>86</v>
      </c>
      <c r="I469" s="62" t="str">
        <f t="shared" si="104"/>
        <v>I_SDC_R_PYM_PRC_ST_L13_24</v>
      </c>
      <c r="J469" s="18" cm="1">
        <f t="array" ref="J469">SUMPRODUCT(--(I469=$I$2:$I$625))</f>
        <v>1</v>
      </c>
      <c r="K469" s="17">
        <v>26</v>
      </c>
      <c r="L469" s="18" t="s">
        <v>451</v>
      </c>
      <c r="M469" s="18" t="s">
        <v>10</v>
      </c>
      <c r="N469" s="17" t="s">
        <v>17</v>
      </c>
      <c r="O469" s="18" t="str">
        <f>"R_"&amp;P469&amp;"_"&amp;F469</f>
        <v>R_PYM_PRC_ST</v>
      </c>
      <c r="P469" s="17" t="s">
        <v>493</v>
      </c>
      <c r="Q469" s="17" t="str">
        <f>VLOOKUP(L469,Nomencalture!$G$20:$H$33,2,0)</f>
        <v>Credit Card Payments / Purchases</v>
      </c>
      <c r="R469" s="19" t="str">
        <f t="shared" si="110"/>
        <v>L13_24</v>
      </c>
      <c r="S469" s="19" t="s">
        <v>54</v>
      </c>
      <c r="T469" s="23">
        <v>13</v>
      </c>
      <c r="U469" s="24">
        <v>24</v>
      </c>
      <c r="V469" s="53" t="str">
        <f t="shared" si="105"/>
        <v>ALTER TABLE MDL_ABT_B_PD_TDC_S01 ADD I_SDC_R_PYM_PRC_ST_L13_24 NUMBER;</v>
      </c>
      <c r="W469" s="9" t="str">
        <f>","&amp;H469&amp;"(CASE WHEN TIPO_CNSM_CD='"&amp;P469&amp;"' AND "&amp;X469&amp;" THEN "&amp;G469&amp;" END) AS "&amp;I469</f>
        <v>,SUM(CASE WHEN TIPO_CNSM_CD='PYM_PRC' AND B.PERIODOMES BETWEEN TO_CHAR(ADD_MONTHS(A.REF_DATE,-24),'YYYYMM') AND TO_CHAR(ADD_MONTHS(A.REF_DATE,-13),'YYYYMM') THEN DC_R_PGO_CNS END) AS I_SDC_R_PYM_PRC_ST_L13_24</v>
      </c>
      <c r="X469" s="57" t="str">
        <f t="shared" si="106"/>
        <v>B.PERIODOMES BETWEEN TO_CHAR(ADD_MONTHS(A.REF_DATE,-24),'YYYYMM') AND TO_CHAR(ADD_MONTHS(A.REF_DATE,-13),'YYYYMM')</v>
      </c>
      <c r="Y469" s="54" t="str">
        <f>","&amp;I469&amp;"=B."&amp;I469</f>
        <v>,I_SDC_R_PYM_PRC_ST_L13_24=B.I_SDC_R_PYM_PRC_ST_L13_24</v>
      </c>
      <c r="Z469" s="40" t="str">
        <f>",B."&amp;I469</f>
        <v>,B.I_SDC_R_PYM_PRC_ST_L13_24</v>
      </c>
    </row>
    <row r="470" spans="1:26" x14ac:dyDescent="0.25">
      <c r="A470" s="8" t="s">
        <v>413</v>
      </c>
      <c r="B470" s="21">
        <f t="shared" si="107"/>
        <v>469</v>
      </c>
      <c r="C470" s="15">
        <f t="shared" si="108"/>
        <v>1</v>
      </c>
      <c r="D470" s="15">
        <f t="shared" si="103"/>
        <v>19</v>
      </c>
      <c r="E470" s="48" t="s">
        <v>402</v>
      </c>
      <c r="F470" s="48" t="s">
        <v>196</v>
      </c>
      <c r="G470" s="15" t="s">
        <v>79</v>
      </c>
      <c r="H470" s="15" t="s">
        <v>85</v>
      </c>
      <c r="I470" s="61" t="str">
        <f>M470&amp;"_"&amp;IF(N470&lt;&gt;"R",N470&amp;"_","")&amp;O470&amp;IF(R470&lt;&gt;"", "_", "")&amp;R470</f>
        <v>I_R_ATM_PRC_ST_00MB</v>
      </c>
      <c r="J470" s="15" cm="1">
        <f t="array" ref="J470">SUMPRODUCT(--(I470=$I$2:$I$625))</f>
        <v>1</v>
      </c>
      <c r="K470" s="14">
        <v>20</v>
      </c>
      <c r="L470" s="15" t="s">
        <v>452</v>
      </c>
      <c r="M470" s="15" t="s">
        <v>10</v>
      </c>
      <c r="N470" s="14" t="s">
        <v>11</v>
      </c>
      <c r="O470" s="15" t="str">
        <f>"R_"&amp;P470&amp;"_"&amp;F470</f>
        <v>R_ATM_PRC_ST</v>
      </c>
      <c r="P470" s="14" t="s">
        <v>494</v>
      </c>
      <c r="Q470" s="14" t="str">
        <f>VLOOKUP(L470,Nomencalture!$G$20:$H$33,2,0)</f>
        <v>Credit Card cash withdrawals / Purchases</v>
      </c>
      <c r="R470" s="16" t="str">
        <f t="shared" ref="R470:R476" si="111">IF(AND(S470="P",N470="R"),TEXT(T470,"00")&amp;"MB",IF(T470&gt;1,"L"&amp;TEXT(T470,"00")&amp;"_"&amp;TEXT(U470,"00"),"L"&amp;TEXT(U470,"00")&amp;"M"))</f>
        <v>00MB</v>
      </c>
      <c r="S470" s="16" t="s">
        <v>90</v>
      </c>
      <c r="T470" s="21">
        <v>0</v>
      </c>
      <c r="U470" s="21">
        <v>0</v>
      </c>
      <c r="V470" s="53" t="str">
        <f t="shared" si="105"/>
        <v>ALTER TABLE MDL_ABT_B_PD_TDC_S01 ADD I_R_ATM_PRC_ST_00MB NUMBER;</v>
      </c>
      <c r="W470" s="9" t="str">
        <f>","&amp;H470&amp;"(CASE WHEN TIPO_CNSM_CD='"&amp;P470&amp;"' AND "&amp;X470&amp;" THEN "&amp;G470&amp;" END) AS "&amp;I470</f>
        <v>,AVG(CASE WHEN TIPO_CNSM_CD='ATM_PRC' AND B.PERIODOMES=TO_CHAR(ADD_MONTHS(A.REF_DATE,-0),'YYYYMM') THEN R_ATM_CNS END) AS I_R_ATM_PRC_ST_00MB</v>
      </c>
      <c r="X470" s="54" t="str">
        <f t="shared" si="106"/>
        <v>B.PERIODOMES=TO_CHAR(ADD_MONTHS(A.REF_DATE,-0),'YYYYMM')</v>
      </c>
      <c r="Y470" s="54" t="str">
        <f>","&amp;I470&amp;"=B."&amp;I470</f>
        <v>,I_R_ATM_PRC_ST_00MB=B.I_R_ATM_PRC_ST_00MB</v>
      </c>
      <c r="Z470" s="40" t="str">
        <f>",B."&amp;I470</f>
        <v>,B.I_R_ATM_PRC_ST_00MB</v>
      </c>
    </row>
    <row r="471" spans="1:26" x14ac:dyDescent="0.25">
      <c r="A471" s="8" t="s">
        <v>413</v>
      </c>
      <c r="B471" s="21">
        <f t="shared" si="107"/>
        <v>470</v>
      </c>
      <c r="C471" s="15">
        <f t="shared" si="108"/>
        <v>2</v>
      </c>
      <c r="D471" s="15">
        <f t="shared" ref="D471:D496" si="112">IF(MOD(B470,26)=0,D470+1,D470)</f>
        <v>19</v>
      </c>
      <c r="E471" s="48" t="s">
        <v>402</v>
      </c>
      <c r="F471" s="48" t="s">
        <v>196</v>
      </c>
      <c r="G471" s="15" t="s">
        <v>79</v>
      </c>
      <c r="H471" s="15" t="s">
        <v>85</v>
      </c>
      <c r="I471" s="61" t="str">
        <f t="shared" ref="I471:I495" si="113">M471&amp;"_"&amp;IF(N471&lt;&gt;"R",N471&amp;"_","")&amp;O471&amp;IF(R471&lt;&gt;"", "_", "")&amp;R471</f>
        <v>I_R_ATM_PRC_ST_01MB</v>
      </c>
      <c r="J471" s="15" cm="1">
        <f t="array" ref="J471">SUMPRODUCT(--(I471=$I$2:$I$625))</f>
        <v>1</v>
      </c>
      <c r="K471" s="14">
        <v>20</v>
      </c>
      <c r="L471" s="15" t="s">
        <v>452</v>
      </c>
      <c r="M471" s="15" t="s">
        <v>10</v>
      </c>
      <c r="N471" s="14" t="s">
        <v>11</v>
      </c>
      <c r="O471" s="15" t="str">
        <f>"R_"&amp;P471&amp;"_"&amp;F471</f>
        <v>R_ATM_PRC_ST</v>
      </c>
      <c r="P471" s="14" t="s">
        <v>494</v>
      </c>
      <c r="Q471" s="14" t="str">
        <f>VLOOKUP(L471,Nomencalture!$G$20:$H$33,2,0)</f>
        <v>Credit Card cash withdrawals / Purchases</v>
      </c>
      <c r="R471" s="16" t="str">
        <f t="shared" si="111"/>
        <v>01MB</v>
      </c>
      <c r="S471" s="16" t="s">
        <v>90</v>
      </c>
      <c r="T471" s="21">
        <v>1</v>
      </c>
      <c r="U471" s="21">
        <v>1</v>
      </c>
      <c r="V471" s="53" t="str">
        <f t="shared" si="105"/>
        <v>ALTER TABLE MDL_ABT_B_PD_TDC_S01 ADD I_R_ATM_PRC_ST_01MB NUMBER;</v>
      </c>
      <c r="W471" s="9" t="str">
        <f>","&amp;H471&amp;"(CASE WHEN TIPO_CNSM_CD='"&amp;P471&amp;"' AND "&amp;X471&amp;" THEN "&amp;G471&amp;" END) AS "&amp;I471</f>
        <v>,AVG(CASE WHEN TIPO_CNSM_CD='ATM_PRC' AND B.PERIODOMES=TO_CHAR(ADD_MONTHS(A.REF_DATE,-1),'YYYYMM') THEN R_ATM_CNS END) AS I_R_ATM_PRC_ST_01MB</v>
      </c>
      <c r="X471" s="54" t="str">
        <f t="shared" si="106"/>
        <v>B.PERIODOMES=TO_CHAR(ADD_MONTHS(A.REF_DATE,-1),'YYYYMM')</v>
      </c>
      <c r="Y471" s="54" t="str">
        <f>","&amp;I471&amp;"=B."&amp;I471</f>
        <v>,I_R_ATM_PRC_ST_01MB=B.I_R_ATM_PRC_ST_01MB</v>
      </c>
      <c r="Z471" s="40" t="str">
        <f>",B."&amp;I471</f>
        <v>,B.I_R_ATM_PRC_ST_01MB</v>
      </c>
    </row>
    <row r="472" spans="1:26" x14ac:dyDescent="0.25">
      <c r="A472" s="8" t="s">
        <v>413</v>
      </c>
      <c r="B472" s="21">
        <f t="shared" si="107"/>
        <v>471</v>
      </c>
      <c r="C472" s="15">
        <f t="shared" si="108"/>
        <v>3</v>
      </c>
      <c r="D472" s="15">
        <f t="shared" si="112"/>
        <v>19</v>
      </c>
      <c r="E472" s="48" t="s">
        <v>402</v>
      </c>
      <c r="F472" s="48" t="s">
        <v>196</v>
      </c>
      <c r="G472" s="15" t="s">
        <v>79</v>
      </c>
      <c r="H472" s="15" t="s">
        <v>85</v>
      </c>
      <c r="I472" s="61" t="str">
        <f t="shared" si="113"/>
        <v>I_R_ATM_PRC_ST_02MB</v>
      </c>
      <c r="J472" s="15" cm="1">
        <f t="array" ref="J472">SUMPRODUCT(--(I472=$I$2:$I$625))</f>
        <v>1</v>
      </c>
      <c r="K472" s="14">
        <v>20</v>
      </c>
      <c r="L472" s="15" t="s">
        <v>452</v>
      </c>
      <c r="M472" s="15" t="s">
        <v>10</v>
      </c>
      <c r="N472" s="14" t="s">
        <v>11</v>
      </c>
      <c r="O472" s="15" t="str">
        <f>"R_"&amp;P472&amp;"_"&amp;F472</f>
        <v>R_ATM_PRC_ST</v>
      </c>
      <c r="P472" s="14" t="s">
        <v>494</v>
      </c>
      <c r="Q472" s="14" t="str">
        <f>VLOOKUP(L472,Nomencalture!$G$20:$H$33,2,0)</f>
        <v>Credit Card cash withdrawals / Purchases</v>
      </c>
      <c r="R472" s="16" t="str">
        <f t="shared" si="111"/>
        <v>02MB</v>
      </c>
      <c r="S472" s="16" t="s">
        <v>90</v>
      </c>
      <c r="T472" s="21">
        <v>2</v>
      </c>
      <c r="U472" s="21">
        <v>2</v>
      </c>
      <c r="V472" s="53" t="str">
        <f t="shared" si="105"/>
        <v>ALTER TABLE MDL_ABT_B_PD_TDC_S01 ADD I_R_ATM_PRC_ST_02MB NUMBER;</v>
      </c>
      <c r="W472" s="9" t="str">
        <f>","&amp;H472&amp;"(CASE WHEN TIPO_CNSM_CD='"&amp;P472&amp;"' AND "&amp;X472&amp;" THEN "&amp;G472&amp;" END) AS "&amp;I472</f>
        <v>,AVG(CASE WHEN TIPO_CNSM_CD='ATM_PRC' AND B.PERIODOMES=TO_CHAR(ADD_MONTHS(A.REF_DATE,-2),'YYYYMM') THEN R_ATM_CNS END) AS I_R_ATM_PRC_ST_02MB</v>
      </c>
      <c r="X472" s="54" t="str">
        <f t="shared" si="106"/>
        <v>B.PERIODOMES=TO_CHAR(ADD_MONTHS(A.REF_DATE,-2),'YYYYMM')</v>
      </c>
      <c r="Y472" s="54" t="str">
        <f>","&amp;I472&amp;"=B."&amp;I472</f>
        <v>,I_R_ATM_PRC_ST_02MB=B.I_R_ATM_PRC_ST_02MB</v>
      </c>
      <c r="Z472" s="40" t="str">
        <f>",B."&amp;I472</f>
        <v>,B.I_R_ATM_PRC_ST_02MB</v>
      </c>
    </row>
    <row r="473" spans="1:26" x14ac:dyDescent="0.25">
      <c r="A473" s="8" t="s">
        <v>413</v>
      </c>
      <c r="B473" s="21">
        <f t="shared" si="107"/>
        <v>472</v>
      </c>
      <c r="C473" s="15">
        <f t="shared" si="108"/>
        <v>4</v>
      </c>
      <c r="D473" s="15">
        <f t="shared" si="112"/>
        <v>19</v>
      </c>
      <c r="E473" s="48" t="s">
        <v>402</v>
      </c>
      <c r="F473" s="48" t="s">
        <v>196</v>
      </c>
      <c r="G473" s="15" t="s">
        <v>79</v>
      </c>
      <c r="H473" s="15" t="s">
        <v>85</v>
      </c>
      <c r="I473" s="61" t="str">
        <f t="shared" si="113"/>
        <v>I_R_ATM_PRC_ST_03MB</v>
      </c>
      <c r="J473" s="15" cm="1">
        <f t="array" ref="J473">SUMPRODUCT(--(I473=$I$2:$I$625))</f>
        <v>1</v>
      </c>
      <c r="K473" s="14">
        <v>20</v>
      </c>
      <c r="L473" s="15" t="s">
        <v>452</v>
      </c>
      <c r="M473" s="15" t="s">
        <v>10</v>
      </c>
      <c r="N473" s="14" t="s">
        <v>11</v>
      </c>
      <c r="O473" s="15" t="str">
        <f>"R_"&amp;P473&amp;"_"&amp;F473</f>
        <v>R_ATM_PRC_ST</v>
      </c>
      <c r="P473" s="14" t="s">
        <v>494</v>
      </c>
      <c r="Q473" s="14" t="str">
        <f>VLOOKUP(L473,Nomencalture!$G$20:$H$33,2,0)</f>
        <v>Credit Card cash withdrawals / Purchases</v>
      </c>
      <c r="R473" s="16" t="str">
        <f t="shared" si="111"/>
        <v>03MB</v>
      </c>
      <c r="S473" s="16" t="s">
        <v>90</v>
      </c>
      <c r="T473" s="21">
        <v>3</v>
      </c>
      <c r="U473" s="21">
        <v>3</v>
      </c>
      <c r="V473" s="53" t="str">
        <f t="shared" si="105"/>
        <v>ALTER TABLE MDL_ABT_B_PD_TDC_S01 ADD I_R_ATM_PRC_ST_03MB NUMBER;</v>
      </c>
      <c r="W473" s="9" t="str">
        <f>","&amp;H473&amp;"(CASE WHEN TIPO_CNSM_CD='"&amp;P473&amp;"' AND "&amp;X473&amp;" THEN "&amp;G473&amp;" END) AS "&amp;I473</f>
        <v>,AVG(CASE WHEN TIPO_CNSM_CD='ATM_PRC' AND B.PERIODOMES=TO_CHAR(ADD_MONTHS(A.REF_DATE,-3),'YYYYMM') THEN R_ATM_CNS END) AS I_R_ATM_PRC_ST_03MB</v>
      </c>
      <c r="X473" s="54" t="str">
        <f t="shared" si="106"/>
        <v>B.PERIODOMES=TO_CHAR(ADD_MONTHS(A.REF_DATE,-3),'YYYYMM')</v>
      </c>
      <c r="Y473" s="54" t="str">
        <f>","&amp;I473&amp;"=B."&amp;I473</f>
        <v>,I_R_ATM_PRC_ST_03MB=B.I_R_ATM_PRC_ST_03MB</v>
      </c>
      <c r="Z473" s="40" t="str">
        <f>",B."&amp;I473</f>
        <v>,B.I_R_ATM_PRC_ST_03MB</v>
      </c>
    </row>
    <row r="474" spans="1:26" x14ac:dyDescent="0.25">
      <c r="A474" s="8" t="s">
        <v>413</v>
      </c>
      <c r="B474" s="21">
        <f t="shared" si="107"/>
        <v>473</v>
      </c>
      <c r="C474" s="15">
        <f t="shared" si="108"/>
        <v>5</v>
      </c>
      <c r="D474" s="15">
        <f t="shared" si="112"/>
        <v>19</v>
      </c>
      <c r="E474" s="48" t="s">
        <v>402</v>
      </c>
      <c r="F474" s="48" t="s">
        <v>196</v>
      </c>
      <c r="G474" s="15" t="s">
        <v>79</v>
      </c>
      <c r="H474" s="15" t="s">
        <v>85</v>
      </c>
      <c r="I474" s="61" t="str">
        <f t="shared" si="113"/>
        <v>I_R_ATM_PRC_ST_06MB</v>
      </c>
      <c r="J474" s="15" cm="1">
        <f t="array" ref="J474">SUMPRODUCT(--(I474=$I$2:$I$625))</f>
        <v>1</v>
      </c>
      <c r="K474" s="14">
        <v>20</v>
      </c>
      <c r="L474" s="15" t="s">
        <v>452</v>
      </c>
      <c r="M474" s="15" t="s">
        <v>10</v>
      </c>
      <c r="N474" s="14" t="s">
        <v>11</v>
      </c>
      <c r="O474" s="15" t="str">
        <f>"R_"&amp;P474&amp;"_"&amp;F474</f>
        <v>R_ATM_PRC_ST</v>
      </c>
      <c r="P474" s="14" t="s">
        <v>494</v>
      </c>
      <c r="Q474" s="14" t="str">
        <f>VLOOKUP(L474,Nomencalture!$G$20:$H$33,2,0)</f>
        <v>Credit Card cash withdrawals / Purchases</v>
      </c>
      <c r="R474" s="16" t="str">
        <f t="shared" si="111"/>
        <v>06MB</v>
      </c>
      <c r="S474" s="16" t="s">
        <v>90</v>
      </c>
      <c r="T474" s="21">
        <v>6</v>
      </c>
      <c r="U474" s="21">
        <v>6</v>
      </c>
      <c r="V474" s="53" t="str">
        <f t="shared" si="105"/>
        <v>ALTER TABLE MDL_ABT_B_PD_TDC_S01 ADD I_R_ATM_PRC_ST_06MB NUMBER;</v>
      </c>
      <c r="W474" s="9" t="str">
        <f>","&amp;H474&amp;"(CASE WHEN TIPO_CNSM_CD='"&amp;P474&amp;"' AND "&amp;X474&amp;" THEN "&amp;G474&amp;" END) AS "&amp;I474</f>
        <v>,AVG(CASE WHEN TIPO_CNSM_CD='ATM_PRC' AND B.PERIODOMES=TO_CHAR(ADD_MONTHS(A.REF_DATE,-6),'YYYYMM') THEN R_ATM_CNS END) AS I_R_ATM_PRC_ST_06MB</v>
      </c>
      <c r="X474" s="54" t="str">
        <f t="shared" si="106"/>
        <v>B.PERIODOMES=TO_CHAR(ADD_MONTHS(A.REF_DATE,-6),'YYYYMM')</v>
      </c>
      <c r="Y474" s="54" t="str">
        <f>","&amp;I474&amp;"=B."&amp;I474</f>
        <v>,I_R_ATM_PRC_ST_06MB=B.I_R_ATM_PRC_ST_06MB</v>
      </c>
      <c r="Z474" s="40" t="str">
        <f>",B."&amp;I474</f>
        <v>,B.I_R_ATM_PRC_ST_06MB</v>
      </c>
    </row>
    <row r="475" spans="1:26" x14ac:dyDescent="0.25">
      <c r="A475" s="8" t="s">
        <v>413</v>
      </c>
      <c r="B475" s="21">
        <f t="shared" si="107"/>
        <v>474</v>
      </c>
      <c r="C475" s="15">
        <f t="shared" si="108"/>
        <v>6</v>
      </c>
      <c r="D475" s="15">
        <f t="shared" si="112"/>
        <v>19</v>
      </c>
      <c r="E475" s="48" t="s">
        <v>402</v>
      </c>
      <c r="F475" s="48" t="s">
        <v>196</v>
      </c>
      <c r="G475" s="15" t="s">
        <v>79</v>
      </c>
      <c r="H475" s="15" t="s">
        <v>85</v>
      </c>
      <c r="I475" s="61" t="str">
        <f t="shared" si="113"/>
        <v>I_R_ATM_PRC_ST_09MB</v>
      </c>
      <c r="J475" s="15" cm="1">
        <f t="array" ref="J475">SUMPRODUCT(--(I475=$I$2:$I$625))</f>
        <v>1</v>
      </c>
      <c r="K475" s="14">
        <v>20</v>
      </c>
      <c r="L475" s="15" t="s">
        <v>452</v>
      </c>
      <c r="M475" s="15" t="s">
        <v>10</v>
      </c>
      <c r="N475" s="14" t="s">
        <v>11</v>
      </c>
      <c r="O475" s="15" t="str">
        <f>"R_"&amp;P475&amp;"_"&amp;F475</f>
        <v>R_ATM_PRC_ST</v>
      </c>
      <c r="P475" s="14" t="s">
        <v>494</v>
      </c>
      <c r="Q475" s="14" t="str">
        <f>VLOOKUP(L475,Nomencalture!$G$20:$H$33,2,0)</f>
        <v>Credit Card cash withdrawals / Purchases</v>
      </c>
      <c r="R475" s="16" t="str">
        <f t="shared" si="111"/>
        <v>09MB</v>
      </c>
      <c r="S475" s="16" t="s">
        <v>90</v>
      </c>
      <c r="T475" s="21">
        <v>9</v>
      </c>
      <c r="U475" s="21">
        <v>9</v>
      </c>
      <c r="V475" s="53" t="str">
        <f t="shared" si="105"/>
        <v>ALTER TABLE MDL_ABT_B_PD_TDC_S01 ADD I_R_ATM_PRC_ST_09MB NUMBER;</v>
      </c>
      <c r="W475" s="9" t="str">
        <f>","&amp;H475&amp;"(CASE WHEN TIPO_CNSM_CD='"&amp;P475&amp;"' AND "&amp;X475&amp;" THEN "&amp;G475&amp;" END) AS "&amp;I475</f>
        <v>,AVG(CASE WHEN TIPO_CNSM_CD='ATM_PRC' AND B.PERIODOMES=TO_CHAR(ADD_MONTHS(A.REF_DATE,-9),'YYYYMM') THEN R_ATM_CNS END) AS I_R_ATM_PRC_ST_09MB</v>
      </c>
      <c r="X475" s="54" t="str">
        <f t="shared" si="106"/>
        <v>B.PERIODOMES=TO_CHAR(ADD_MONTHS(A.REF_DATE,-9),'YYYYMM')</v>
      </c>
      <c r="Y475" s="54" t="str">
        <f>","&amp;I475&amp;"=B."&amp;I475</f>
        <v>,I_R_ATM_PRC_ST_09MB=B.I_R_ATM_PRC_ST_09MB</v>
      </c>
      <c r="Z475" s="40" t="str">
        <f>",B."&amp;I475</f>
        <v>,B.I_R_ATM_PRC_ST_09MB</v>
      </c>
    </row>
    <row r="476" spans="1:26" x14ac:dyDescent="0.25">
      <c r="A476" s="8" t="s">
        <v>413</v>
      </c>
      <c r="B476" s="21">
        <f t="shared" si="107"/>
        <v>475</v>
      </c>
      <c r="C476" s="15">
        <f t="shared" si="108"/>
        <v>7</v>
      </c>
      <c r="D476" s="15">
        <f t="shared" si="112"/>
        <v>19</v>
      </c>
      <c r="E476" s="48" t="s">
        <v>402</v>
      </c>
      <c r="F476" s="48" t="s">
        <v>196</v>
      </c>
      <c r="G476" s="15" t="s">
        <v>79</v>
      </c>
      <c r="H476" s="15" t="s">
        <v>85</v>
      </c>
      <c r="I476" s="61" t="str">
        <f t="shared" si="113"/>
        <v>I_R_ATM_PRC_ST_12MB</v>
      </c>
      <c r="J476" s="15" cm="1">
        <f t="array" ref="J476">SUMPRODUCT(--(I476=$I$2:$I$625))</f>
        <v>1</v>
      </c>
      <c r="K476" s="14">
        <v>20</v>
      </c>
      <c r="L476" s="15" t="s">
        <v>452</v>
      </c>
      <c r="M476" s="15" t="s">
        <v>10</v>
      </c>
      <c r="N476" s="14" t="s">
        <v>11</v>
      </c>
      <c r="O476" s="15" t="str">
        <f>"R_"&amp;P476&amp;"_"&amp;F476</f>
        <v>R_ATM_PRC_ST</v>
      </c>
      <c r="P476" s="14" t="s">
        <v>494</v>
      </c>
      <c r="Q476" s="14" t="str">
        <f>VLOOKUP(L476,Nomencalture!$G$20:$H$33,2,0)</f>
        <v>Credit Card cash withdrawals / Purchases</v>
      </c>
      <c r="R476" s="16" t="str">
        <f t="shared" si="111"/>
        <v>12MB</v>
      </c>
      <c r="S476" s="16" t="s">
        <v>90</v>
      </c>
      <c r="T476" s="21">
        <v>12</v>
      </c>
      <c r="U476" s="21">
        <v>12</v>
      </c>
      <c r="V476" s="53" t="str">
        <f t="shared" si="105"/>
        <v>ALTER TABLE MDL_ABT_B_PD_TDC_S01 ADD I_R_ATM_PRC_ST_12MB NUMBER;</v>
      </c>
      <c r="W476" s="9" t="str">
        <f>","&amp;H476&amp;"(CASE WHEN TIPO_CNSM_CD='"&amp;P476&amp;"' AND "&amp;X476&amp;" THEN "&amp;G476&amp;" END) AS "&amp;I476</f>
        <v>,AVG(CASE WHEN TIPO_CNSM_CD='ATM_PRC' AND B.PERIODOMES=TO_CHAR(ADD_MONTHS(A.REF_DATE,-12),'YYYYMM') THEN R_ATM_CNS END) AS I_R_ATM_PRC_ST_12MB</v>
      </c>
      <c r="X476" s="54" t="str">
        <f t="shared" si="106"/>
        <v>B.PERIODOMES=TO_CHAR(ADD_MONTHS(A.REF_DATE,-12),'YYYYMM')</v>
      </c>
      <c r="Y476" s="54" t="str">
        <f>","&amp;I476&amp;"=B."&amp;I476</f>
        <v>,I_R_ATM_PRC_ST_12MB=B.I_R_ATM_PRC_ST_12MB</v>
      </c>
      <c r="Z476" s="40" t="str">
        <f>",B."&amp;I476</f>
        <v>,B.I_R_ATM_PRC_ST_12MB</v>
      </c>
    </row>
    <row r="477" spans="1:26" x14ac:dyDescent="0.25">
      <c r="A477" s="8" t="s">
        <v>413</v>
      </c>
      <c r="B477" s="21">
        <f t="shared" si="107"/>
        <v>476</v>
      </c>
      <c r="C477" s="15">
        <f t="shared" si="108"/>
        <v>8</v>
      </c>
      <c r="D477" s="15">
        <f t="shared" si="112"/>
        <v>19</v>
      </c>
      <c r="E477" s="48" t="s">
        <v>402</v>
      </c>
      <c r="F477" s="48" t="s">
        <v>196</v>
      </c>
      <c r="G477" s="15" t="s">
        <v>149</v>
      </c>
      <c r="H477" s="15" t="s">
        <v>85</v>
      </c>
      <c r="I477" s="61" t="str">
        <f t="shared" si="113"/>
        <v>I_MV_R_ATM_PRC_ST_L00M</v>
      </c>
      <c r="J477" s="15" cm="1">
        <f t="array" ref="J477">SUMPRODUCT(--(I477=$I$2:$I$625))</f>
        <v>1</v>
      </c>
      <c r="K477" s="14">
        <v>20</v>
      </c>
      <c r="L477" s="15" t="s">
        <v>452</v>
      </c>
      <c r="M477" s="15" t="s">
        <v>10</v>
      </c>
      <c r="N477" s="14" t="s">
        <v>520</v>
      </c>
      <c r="O477" s="15" t="str">
        <f>"R_"&amp;P477&amp;"_"&amp;F477</f>
        <v>R_ATM_PRC_ST</v>
      </c>
      <c r="P477" s="14" t="s">
        <v>494</v>
      </c>
      <c r="Q477" s="14" t="str">
        <f>VLOOKUP(L477,Nomencalture!$G$20:$H$33,2,0)</f>
        <v>Credit Card cash withdrawals / Purchases</v>
      </c>
      <c r="R477" s="16" t="str">
        <f>IF(AND(S477="P",N477="R"),TEXT(T477,"00")&amp;"MB",IF(OR(T477&gt;1,N477="VM"),"L"&amp;TEXT(T477,"00")&amp;"_"&amp;TEXT(U477,"00"),"L"&amp;TEXT(U477,"00")&amp;"M"))</f>
        <v>L00M</v>
      </c>
      <c r="S477" s="16" t="s">
        <v>90</v>
      </c>
      <c r="T477" s="20">
        <v>1</v>
      </c>
      <c r="U477" s="21">
        <v>0</v>
      </c>
      <c r="V477" s="53" t="str">
        <f t="shared" si="105"/>
        <v>ALTER TABLE MDL_ABT_B_PD_TDC_S01 ADD I_MV_R_ATM_PRC_ST_L00M NUMBER;</v>
      </c>
      <c r="W477" s="9" t="str">
        <f>","&amp;H477&amp;"(CASE WHEN TIPO_CNSM_CD='"&amp;P477&amp;"' AND "&amp;X477&amp;" THEN "&amp;G477&amp;" END) AS "&amp;I477</f>
        <v>,AVG(CASE WHEN TIPO_CNSM_CD='ATM_PRC' AND B.PERIODOMES=TO_CHAR(ADD_MONTHS(A.REF_DATE,-0),'YYYYMM') THEN VM_R_ATM_CNS END) AS I_MV_R_ATM_PRC_ST_L00M</v>
      </c>
      <c r="X477" s="54" t="str">
        <f t="shared" si="106"/>
        <v>B.PERIODOMES=TO_CHAR(ADD_MONTHS(A.REF_DATE,-0),'YYYYMM')</v>
      </c>
      <c r="Y477" s="54" t="str">
        <f>","&amp;I477&amp;"=B."&amp;I477</f>
        <v>,I_MV_R_ATM_PRC_ST_L00M=B.I_MV_R_ATM_PRC_ST_L00M</v>
      </c>
      <c r="Z477" s="40" t="str">
        <f>",B."&amp;I477</f>
        <v>,B.I_MV_R_ATM_PRC_ST_L00M</v>
      </c>
    </row>
    <row r="478" spans="1:26" x14ac:dyDescent="0.25">
      <c r="A478" s="8" t="s">
        <v>413</v>
      </c>
      <c r="B478" s="21">
        <f t="shared" si="107"/>
        <v>477</v>
      </c>
      <c r="C478" s="15">
        <f t="shared" si="108"/>
        <v>9</v>
      </c>
      <c r="D478" s="15">
        <f t="shared" si="112"/>
        <v>19</v>
      </c>
      <c r="E478" s="48" t="s">
        <v>402</v>
      </c>
      <c r="F478" s="48" t="s">
        <v>196</v>
      </c>
      <c r="G478" s="15" t="s">
        <v>149</v>
      </c>
      <c r="H478" s="15" t="s">
        <v>85</v>
      </c>
      <c r="I478" s="61" t="str">
        <f t="shared" si="113"/>
        <v>I_MV_R_ATM_PRC_ST_L02_01</v>
      </c>
      <c r="J478" s="15" cm="1">
        <f t="array" ref="J478">SUMPRODUCT(--(I478=$I$2:$I$625))</f>
        <v>1</v>
      </c>
      <c r="K478" s="14">
        <v>24</v>
      </c>
      <c r="L478" s="15" t="s">
        <v>452</v>
      </c>
      <c r="M478" s="15" t="s">
        <v>10</v>
      </c>
      <c r="N478" s="14" t="s">
        <v>520</v>
      </c>
      <c r="O478" s="15" t="str">
        <f>"R_"&amp;P478&amp;"_"&amp;F478</f>
        <v>R_ATM_PRC_ST</v>
      </c>
      <c r="P478" s="14" t="s">
        <v>494</v>
      </c>
      <c r="Q478" s="14" t="str">
        <f>VLOOKUP(L478,Nomencalture!$G$20:$H$33,2,0)</f>
        <v>Credit Card cash withdrawals / Purchases</v>
      </c>
      <c r="R478" s="16" t="str">
        <f>IF(AND(S478="P",N478="R"),TEXT(T478,"00")&amp;"MB",IF(OR(T478&gt;1,N478="VM"),"L"&amp;TEXT(T478,"00")&amp;"_"&amp;TEXT(U478,"00"),"L"&amp;TEXT(U478,"00")&amp;"M"))</f>
        <v>L02_01</v>
      </c>
      <c r="S478" s="16" t="s">
        <v>90</v>
      </c>
      <c r="T478" s="16">
        <v>2</v>
      </c>
      <c r="U478" s="22">
        <v>1</v>
      </c>
      <c r="V478" s="53" t="str">
        <f t="shared" si="105"/>
        <v>ALTER TABLE MDL_ABT_B_PD_TDC_S01 ADD I_MV_R_ATM_PRC_ST_L02_01 NUMBER;</v>
      </c>
      <c r="W478" s="9" t="str">
        <f>","&amp;H478&amp;"(CASE WHEN TIPO_CNSM_CD='"&amp;P478&amp;"' AND "&amp;X478&amp;" THEN "&amp;G478&amp;" END) AS "&amp;I478</f>
        <v>,AVG(CASE WHEN TIPO_CNSM_CD='ATM_PRC' AND B.PERIODOMES=TO_CHAR(ADD_MONTHS(A.REF_DATE,-1),'YYYYMM') THEN VM_R_ATM_CNS END) AS I_MV_R_ATM_PRC_ST_L02_01</v>
      </c>
      <c r="X478" s="54" t="str">
        <f t="shared" si="106"/>
        <v>B.PERIODOMES=TO_CHAR(ADD_MONTHS(A.REF_DATE,-1),'YYYYMM')</v>
      </c>
      <c r="Y478" s="54" t="str">
        <f>","&amp;I478&amp;"=B."&amp;I478</f>
        <v>,I_MV_R_ATM_PRC_ST_L02_01=B.I_MV_R_ATM_PRC_ST_L02_01</v>
      </c>
      <c r="Z478" s="40" t="str">
        <f>",B."&amp;I478</f>
        <v>,B.I_MV_R_ATM_PRC_ST_L02_01</v>
      </c>
    </row>
    <row r="479" spans="1:26" x14ac:dyDescent="0.25">
      <c r="A479" s="8" t="s">
        <v>413</v>
      </c>
      <c r="B479" s="21">
        <f t="shared" si="107"/>
        <v>478</v>
      </c>
      <c r="C479" s="15">
        <f t="shared" si="108"/>
        <v>10</v>
      </c>
      <c r="D479" s="15">
        <f t="shared" si="112"/>
        <v>19</v>
      </c>
      <c r="E479" s="48" t="s">
        <v>402</v>
      </c>
      <c r="F479" s="48" t="s">
        <v>196</v>
      </c>
      <c r="G479" s="15" t="s">
        <v>149</v>
      </c>
      <c r="H479" s="15" t="s">
        <v>85</v>
      </c>
      <c r="I479" s="61" t="str">
        <f t="shared" si="113"/>
        <v>I_MV_R_ATM_PRC_ST_L03_02</v>
      </c>
      <c r="J479" s="15" cm="1">
        <f t="array" ref="J479">SUMPRODUCT(--(I479=$I$2:$I$625))</f>
        <v>1</v>
      </c>
      <c r="K479" s="14">
        <v>24</v>
      </c>
      <c r="L479" s="15" t="s">
        <v>452</v>
      </c>
      <c r="M479" s="15" t="s">
        <v>10</v>
      </c>
      <c r="N479" s="14" t="s">
        <v>520</v>
      </c>
      <c r="O479" s="15" t="str">
        <f>"R_"&amp;P479&amp;"_"&amp;F479</f>
        <v>R_ATM_PRC_ST</v>
      </c>
      <c r="P479" s="14" t="s">
        <v>494</v>
      </c>
      <c r="Q479" s="14" t="str">
        <f>VLOOKUP(L479,Nomencalture!$G$20:$H$33,2,0)</f>
        <v>Credit Card cash withdrawals / Purchases</v>
      </c>
      <c r="R479" s="16" t="str">
        <f t="shared" ref="R479:R483" si="114">IF(AND(S479="P",N479="R"),TEXT(T479,"00")&amp;"MB",IF(OR(T479&gt;1,N479="VM"),"L"&amp;TEXT(T479,"00")&amp;"_"&amp;TEXT(U479,"00"),"L"&amp;TEXT(U479,"00")&amp;"M"))</f>
        <v>L03_02</v>
      </c>
      <c r="S479" s="16" t="s">
        <v>90</v>
      </c>
      <c r="T479" s="16">
        <v>3</v>
      </c>
      <c r="U479" s="22">
        <v>2</v>
      </c>
      <c r="V479" s="53" t="str">
        <f t="shared" si="105"/>
        <v>ALTER TABLE MDL_ABT_B_PD_TDC_S01 ADD I_MV_R_ATM_PRC_ST_L03_02 NUMBER;</v>
      </c>
      <c r="W479" s="9" t="str">
        <f>","&amp;H479&amp;"(CASE WHEN TIPO_CNSM_CD='"&amp;P479&amp;"' AND "&amp;X479&amp;" THEN "&amp;G479&amp;" END) AS "&amp;I479</f>
        <v>,AVG(CASE WHEN TIPO_CNSM_CD='ATM_PRC' AND B.PERIODOMES=TO_CHAR(ADD_MONTHS(A.REF_DATE,-2),'YYYYMM') THEN VM_R_ATM_CNS END) AS I_MV_R_ATM_PRC_ST_L03_02</v>
      </c>
      <c r="X479" s="54" t="str">
        <f t="shared" si="106"/>
        <v>B.PERIODOMES=TO_CHAR(ADD_MONTHS(A.REF_DATE,-2),'YYYYMM')</v>
      </c>
      <c r="Y479" s="54" t="str">
        <f>","&amp;I479&amp;"=B."&amp;I479</f>
        <v>,I_MV_R_ATM_PRC_ST_L03_02=B.I_MV_R_ATM_PRC_ST_L03_02</v>
      </c>
      <c r="Z479" s="40" t="str">
        <f>",B."&amp;I479</f>
        <v>,B.I_MV_R_ATM_PRC_ST_L03_02</v>
      </c>
    </row>
    <row r="480" spans="1:26" x14ac:dyDescent="0.25">
      <c r="A480" s="8" t="s">
        <v>413</v>
      </c>
      <c r="B480" s="21">
        <f t="shared" si="107"/>
        <v>479</v>
      </c>
      <c r="C480" s="15">
        <f t="shared" si="108"/>
        <v>11</v>
      </c>
      <c r="D480" s="15">
        <f t="shared" si="112"/>
        <v>19</v>
      </c>
      <c r="E480" s="48" t="s">
        <v>402</v>
      </c>
      <c r="F480" s="48" t="s">
        <v>196</v>
      </c>
      <c r="G480" s="15" t="s">
        <v>150</v>
      </c>
      <c r="H480" s="15" t="s">
        <v>85</v>
      </c>
      <c r="I480" s="61" t="str">
        <f t="shared" si="113"/>
        <v>I_QV_R_ATM_PRC_ST_L06_03</v>
      </c>
      <c r="J480" s="15" cm="1">
        <f t="array" ref="J480">SUMPRODUCT(--(I480=$I$2:$I$625))</f>
        <v>1</v>
      </c>
      <c r="K480" s="14">
        <v>24</v>
      </c>
      <c r="L480" s="15" t="s">
        <v>452</v>
      </c>
      <c r="M480" s="15" t="s">
        <v>10</v>
      </c>
      <c r="N480" s="14" t="s">
        <v>521</v>
      </c>
      <c r="O480" s="15" t="str">
        <f>"R_"&amp;P480&amp;"_"&amp;F480</f>
        <v>R_ATM_PRC_ST</v>
      </c>
      <c r="P480" s="14" t="s">
        <v>494</v>
      </c>
      <c r="Q480" s="14" t="str">
        <f>VLOOKUP(L480,Nomencalture!$G$20:$H$33,2,0)</f>
        <v>Credit Card cash withdrawals / Purchases</v>
      </c>
      <c r="R480" s="16" t="str">
        <f t="shared" si="114"/>
        <v>L06_03</v>
      </c>
      <c r="S480" s="16" t="s">
        <v>90</v>
      </c>
      <c r="T480" s="16">
        <v>6</v>
      </c>
      <c r="U480" s="22">
        <v>3</v>
      </c>
      <c r="V480" s="53" t="str">
        <f t="shared" si="105"/>
        <v>ALTER TABLE MDL_ABT_B_PD_TDC_S01 ADD I_QV_R_ATM_PRC_ST_L06_03 NUMBER;</v>
      </c>
      <c r="W480" s="9" t="str">
        <f>","&amp;H480&amp;"(CASE WHEN TIPO_CNSM_CD='"&amp;P480&amp;"' AND "&amp;X480&amp;" THEN "&amp;G480&amp;" END) AS "&amp;I480</f>
        <v>,AVG(CASE WHEN TIPO_CNSM_CD='ATM_PRC' AND B.PERIODOMES=TO_CHAR(ADD_MONTHS(A.REF_DATE,-3),'YYYYMM') THEN VT_R_ATM_CNS END) AS I_QV_R_ATM_PRC_ST_L06_03</v>
      </c>
      <c r="X480" s="54" t="str">
        <f t="shared" si="106"/>
        <v>B.PERIODOMES=TO_CHAR(ADD_MONTHS(A.REF_DATE,-3),'YYYYMM')</v>
      </c>
      <c r="Y480" s="54" t="str">
        <f>","&amp;I480&amp;"=B."&amp;I480</f>
        <v>,I_QV_R_ATM_PRC_ST_L06_03=B.I_QV_R_ATM_PRC_ST_L06_03</v>
      </c>
      <c r="Z480" s="40" t="str">
        <f>",B."&amp;I480</f>
        <v>,B.I_QV_R_ATM_PRC_ST_L06_03</v>
      </c>
    </row>
    <row r="481" spans="1:26" x14ac:dyDescent="0.25">
      <c r="A481" s="8" t="s">
        <v>413</v>
      </c>
      <c r="B481" s="21">
        <f t="shared" si="107"/>
        <v>480</v>
      </c>
      <c r="C481" s="15">
        <f t="shared" si="108"/>
        <v>12</v>
      </c>
      <c r="D481" s="15">
        <f t="shared" si="112"/>
        <v>19</v>
      </c>
      <c r="E481" s="48" t="s">
        <v>402</v>
      </c>
      <c r="F481" s="48" t="s">
        <v>196</v>
      </c>
      <c r="G481" s="15" t="s">
        <v>150</v>
      </c>
      <c r="H481" s="15" t="s">
        <v>85</v>
      </c>
      <c r="I481" s="61" t="str">
        <f t="shared" si="113"/>
        <v>I_QV_R_ATM_PRC_ST_L09_06</v>
      </c>
      <c r="J481" s="15" cm="1">
        <f t="array" ref="J481">SUMPRODUCT(--(I481=$I$2:$I$625))</f>
        <v>1</v>
      </c>
      <c r="K481" s="14">
        <v>24</v>
      </c>
      <c r="L481" s="15" t="s">
        <v>452</v>
      </c>
      <c r="M481" s="15" t="s">
        <v>10</v>
      </c>
      <c r="N481" s="14" t="s">
        <v>521</v>
      </c>
      <c r="O481" s="15" t="str">
        <f>"R_"&amp;P481&amp;"_"&amp;F481</f>
        <v>R_ATM_PRC_ST</v>
      </c>
      <c r="P481" s="14" t="s">
        <v>494</v>
      </c>
      <c r="Q481" s="14" t="str">
        <f>VLOOKUP(L481,Nomencalture!$G$20:$H$33,2,0)</f>
        <v>Credit Card cash withdrawals / Purchases</v>
      </c>
      <c r="R481" s="16" t="str">
        <f t="shared" si="114"/>
        <v>L09_06</v>
      </c>
      <c r="S481" s="16" t="s">
        <v>90</v>
      </c>
      <c r="T481" s="16">
        <v>9</v>
      </c>
      <c r="U481" s="22">
        <v>6</v>
      </c>
      <c r="V481" s="53" t="str">
        <f t="shared" si="105"/>
        <v>ALTER TABLE MDL_ABT_B_PD_TDC_S01 ADD I_QV_R_ATM_PRC_ST_L09_06 NUMBER;</v>
      </c>
      <c r="W481" s="9" t="str">
        <f>","&amp;H481&amp;"(CASE WHEN TIPO_CNSM_CD='"&amp;P481&amp;"' AND "&amp;X481&amp;" THEN "&amp;G481&amp;" END) AS "&amp;I481</f>
        <v>,AVG(CASE WHEN TIPO_CNSM_CD='ATM_PRC' AND B.PERIODOMES=TO_CHAR(ADD_MONTHS(A.REF_DATE,-6),'YYYYMM') THEN VT_R_ATM_CNS END) AS I_QV_R_ATM_PRC_ST_L09_06</v>
      </c>
      <c r="X481" s="54" t="str">
        <f t="shared" si="106"/>
        <v>B.PERIODOMES=TO_CHAR(ADD_MONTHS(A.REF_DATE,-6),'YYYYMM')</v>
      </c>
      <c r="Y481" s="54" t="str">
        <f>","&amp;I481&amp;"=B."&amp;I481</f>
        <v>,I_QV_R_ATM_PRC_ST_L09_06=B.I_QV_R_ATM_PRC_ST_L09_06</v>
      </c>
      <c r="Z481" s="40" t="str">
        <f>",B."&amp;I481</f>
        <v>,B.I_QV_R_ATM_PRC_ST_L09_06</v>
      </c>
    </row>
    <row r="482" spans="1:26" x14ac:dyDescent="0.25">
      <c r="A482" s="8" t="s">
        <v>413</v>
      </c>
      <c r="B482" s="21">
        <f t="shared" si="107"/>
        <v>481</v>
      </c>
      <c r="C482" s="15">
        <f t="shared" si="108"/>
        <v>13</v>
      </c>
      <c r="D482" s="15">
        <f t="shared" si="112"/>
        <v>19</v>
      </c>
      <c r="E482" s="48" t="s">
        <v>402</v>
      </c>
      <c r="F482" s="48" t="s">
        <v>196</v>
      </c>
      <c r="G482" s="15" t="s">
        <v>150</v>
      </c>
      <c r="H482" s="15" t="s">
        <v>85</v>
      </c>
      <c r="I482" s="61" t="str">
        <f t="shared" si="113"/>
        <v>I_QV_R_ATM_PRC_ST_L12_09</v>
      </c>
      <c r="J482" s="15" cm="1">
        <f t="array" ref="J482">SUMPRODUCT(--(I482=$I$2:$I$625))</f>
        <v>1</v>
      </c>
      <c r="K482" s="14">
        <v>24</v>
      </c>
      <c r="L482" s="15" t="s">
        <v>452</v>
      </c>
      <c r="M482" s="15" t="s">
        <v>10</v>
      </c>
      <c r="N482" s="14" t="s">
        <v>521</v>
      </c>
      <c r="O482" s="15" t="str">
        <f>"R_"&amp;P482&amp;"_"&amp;F482</f>
        <v>R_ATM_PRC_ST</v>
      </c>
      <c r="P482" s="14" t="s">
        <v>494</v>
      </c>
      <c r="Q482" s="14" t="str">
        <f>VLOOKUP(L482,Nomencalture!$G$20:$H$33,2,0)</f>
        <v>Credit Card cash withdrawals / Purchases</v>
      </c>
      <c r="R482" s="16" t="str">
        <f t="shared" si="114"/>
        <v>L12_09</v>
      </c>
      <c r="S482" s="16" t="s">
        <v>90</v>
      </c>
      <c r="T482" s="16">
        <v>12</v>
      </c>
      <c r="U482" s="22">
        <v>9</v>
      </c>
      <c r="V482" s="53" t="str">
        <f t="shared" si="105"/>
        <v>ALTER TABLE MDL_ABT_B_PD_TDC_S01 ADD I_QV_R_ATM_PRC_ST_L12_09 NUMBER;</v>
      </c>
      <c r="W482" s="9" t="str">
        <f>","&amp;H482&amp;"(CASE WHEN TIPO_CNSM_CD='"&amp;P482&amp;"' AND "&amp;X482&amp;" THEN "&amp;G482&amp;" END) AS "&amp;I482</f>
        <v>,AVG(CASE WHEN TIPO_CNSM_CD='ATM_PRC' AND B.PERIODOMES=TO_CHAR(ADD_MONTHS(A.REF_DATE,-9),'YYYYMM') THEN VT_R_ATM_CNS END) AS I_QV_R_ATM_PRC_ST_L12_09</v>
      </c>
      <c r="X482" s="54" t="str">
        <f t="shared" si="106"/>
        <v>B.PERIODOMES=TO_CHAR(ADD_MONTHS(A.REF_DATE,-9),'YYYYMM')</v>
      </c>
      <c r="Y482" s="54" t="str">
        <f>","&amp;I482&amp;"=B."&amp;I482</f>
        <v>,I_QV_R_ATM_PRC_ST_L12_09=B.I_QV_R_ATM_PRC_ST_L12_09</v>
      </c>
      <c r="Z482" s="40" t="str">
        <f>",B."&amp;I482</f>
        <v>,B.I_QV_R_ATM_PRC_ST_L12_09</v>
      </c>
    </row>
    <row r="483" spans="1:26" x14ac:dyDescent="0.25">
      <c r="A483" s="8" t="s">
        <v>413</v>
      </c>
      <c r="B483" s="21">
        <f t="shared" si="107"/>
        <v>482</v>
      </c>
      <c r="C483" s="15">
        <f t="shared" si="108"/>
        <v>14</v>
      </c>
      <c r="D483" s="15">
        <f t="shared" si="112"/>
        <v>19</v>
      </c>
      <c r="E483" s="48" t="s">
        <v>402</v>
      </c>
      <c r="F483" s="48" t="s">
        <v>196</v>
      </c>
      <c r="G483" s="15" t="s">
        <v>151</v>
      </c>
      <c r="H483" s="15" t="s">
        <v>85</v>
      </c>
      <c r="I483" s="61" t="str">
        <f t="shared" si="113"/>
        <v>I_SV_R_ATM_PRC_ST_L12_06</v>
      </c>
      <c r="J483" s="15" cm="1">
        <f t="array" ref="J483">SUMPRODUCT(--(I483=$I$2:$I$625))</f>
        <v>1</v>
      </c>
      <c r="K483" s="14">
        <v>24</v>
      </c>
      <c r="L483" s="15" t="s">
        <v>452</v>
      </c>
      <c r="M483" s="15" t="s">
        <v>10</v>
      </c>
      <c r="N483" s="14" t="s">
        <v>523</v>
      </c>
      <c r="O483" s="15" t="str">
        <f>"R_"&amp;P483&amp;"_"&amp;F483</f>
        <v>R_ATM_PRC_ST</v>
      </c>
      <c r="P483" s="14" t="s">
        <v>494</v>
      </c>
      <c r="Q483" s="14" t="str">
        <f>VLOOKUP(L483,Nomencalture!$G$20:$H$33,2,0)</f>
        <v>Credit Card cash withdrawals / Purchases</v>
      </c>
      <c r="R483" s="16" t="str">
        <f t="shared" si="114"/>
        <v>L12_06</v>
      </c>
      <c r="S483" s="16" t="s">
        <v>90</v>
      </c>
      <c r="T483" s="16">
        <v>12</v>
      </c>
      <c r="U483" s="22">
        <v>6</v>
      </c>
      <c r="V483" s="53" t="str">
        <f t="shared" si="105"/>
        <v>ALTER TABLE MDL_ABT_B_PD_TDC_S01 ADD I_SV_R_ATM_PRC_ST_L12_06 NUMBER;</v>
      </c>
      <c r="W483" s="9" t="str">
        <f>","&amp;H483&amp;"(CASE WHEN TIPO_CNSM_CD='"&amp;P483&amp;"' AND "&amp;X483&amp;" THEN "&amp;G483&amp;" END) AS "&amp;I483</f>
        <v>,AVG(CASE WHEN TIPO_CNSM_CD='ATM_PRC' AND B.PERIODOMES=TO_CHAR(ADD_MONTHS(A.REF_DATE,-6),'YYYYMM') THEN VS_R_ATM_CNS END) AS I_SV_R_ATM_PRC_ST_L12_06</v>
      </c>
      <c r="X483" s="54" t="str">
        <f t="shared" si="106"/>
        <v>B.PERIODOMES=TO_CHAR(ADD_MONTHS(A.REF_DATE,-6),'YYYYMM')</v>
      </c>
      <c r="Y483" s="54" t="str">
        <f>","&amp;I483&amp;"=B."&amp;I483</f>
        <v>,I_SV_R_ATM_PRC_ST_L12_06=B.I_SV_R_ATM_PRC_ST_L12_06</v>
      </c>
      <c r="Z483" s="40" t="str">
        <f>",B."&amp;I483</f>
        <v>,B.I_SV_R_ATM_PRC_ST_L12_06</v>
      </c>
    </row>
    <row r="484" spans="1:26" x14ac:dyDescent="0.25">
      <c r="A484" s="8" t="s">
        <v>413</v>
      </c>
      <c r="B484" s="21">
        <f t="shared" si="107"/>
        <v>483</v>
      </c>
      <c r="C484" s="15">
        <f t="shared" si="108"/>
        <v>15</v>
      </c>
      <c r="D484" s="15">
        <f t="shared" si="112"/>
        <v>19</v>
      </c>
      <c r="E484" s="48" t="s">
        <v>402</v>
      </c>
      <c r="F484" s="48" t="s">
        <v>196</v>
      </c>
      <c r="G484" s="15" t="s">
        <v>79</v>
      </c>
      <c r="H484" s="15" t="s">
        <v>85</v>
      </c>
      <c r="I484" s="61" t="str">
        <f t="shared" si="113"/>
        <v>I_AV_R_ATM_PRC_ST_L03M</v>
      </c>
      <c r="J484" s="15" cm="1">
        <f t="array" ref="J484">SUMPRODUCT(--(I484=$I$2:$I$625))</f>
        <v>1</v>
      </c>
      <c r="K484" s="14">
        <v>23</v>
      </c>
      <c r="L484" s="15" t="s">
        <v>452</v>
      </c>
      <c r="M484" s="15" t="s">
        <v>10</v>
      </c>
      <c r="N484" s="14" t="s">
        <v>15</v>
      </c>
      <c r="O484" s="15" t="str">
        <f>"R_"&amp;P484&amp;"_"&amp;F484</f>
        <v>R_ATM_PRC_ST</v>
      </c>
      <c r="P484" s="14" t="s">
        <v>494</v>
      </c>
      <c r="Q484" s="14" t="str">
        <f>VLOOKUP(L484,Nomencalture!$G$20:$H$33,2,0)</f>
        <v>Credit Card cash withdrawals / Purchases</v>
      </c>
      <c r="R484" s="16" t="str">
        <f>IF(AND(S484="P",N484="R"),TEXT(T484,"00")&amp;"MB",IF(OR(T484&gt;1,N484="VM"),"L"&amp;TEXT(T484,"00")&amp;"_"&amp;TEXT(U484,"00"),"L"&amp;TEXT(U484,"00")&amp;"M"))</f>
        <v>L03M</v>
      </c>
      <c r="S484" s="16" t="s">
        <v>54</v>
      </c>
      <c r="T484" s="20">
        <v>1</v>
      </c>
      <c r="U484" s="21">
        <v>3</v>
      </c>
      <c r="V484" s="53" t="str">
        <f t="shared" si="105"/>
        <v>ALTER TABLE MDL_ABT_B_PD_TDC_S01 ADD I_AV_R_ATM_PRC_ST_L03M NUMBER;</v>
      </c>
      <c r="W484" s="9" t="str">
        <f>","&amp;H484&amp;"(CASE WHEN TIPO_CNSM_CD='"&amp;P484&amp;"' AND "&amp;X484&amp;" THEN "&amp;G484&amp;" END) AS "&amp;I484</f>
        <v>,AVG(CASE WHEN TIPO_CNSM_CD='ATM_PRC' AND B.PERIODOMES BETWEEN TO_CHAR(ADD_MONTHS(A.REF_DATE,-3),'YYYYMM') AND TO_CHAR(ADD_MONTHS(A.REF_DATE,-1),'YYYYMM') THEN R_ATM_CNS END) AS I_AV_R_ATM_PRC_ST_L03M</v>
      </c>
      <c r="X484" s="54" t="str">
        <f t="shared" si="106"/>
        <v>B.PERIODOMES BETWEEN TO_CHAR(ADD_MONTHS(A.REF_DATE,-3),'YYYYMM') AND TO_CHAR(ADD_MONTHS(A.REF_DATE,-1),'YYYYMM')</v>
      </c>
      <c r="Y484" s="54" t="str">
        <f>","&amp;I484&amp;"=B."&amp;I484</f>
        <v>,I_AV_R_ATM_PRC_ST_L03M=B.I_AV_R_ATM_PRC_ST_L03M</v>
      </c>
      <c r="Z484" s="40" t="str">
        <f>",B."&amp;I484</f>
        <v>,B.I_AV_R_ATM_PRC_ST_L03M</v>
      </c>
    </row>
    <row r="485" spans="1:26" x14ac:dyDescent="0.25">
      <c r="A485" s="8" t="s">
        <v>413</v>
      </c>
      <c r="B485" s="21">
        <f t="shared" si="107"/>
        <v>484</v>
      </c>
      <c r="C485" s="15">
        <f t="shared" si="108"/>
        <v>16</v>
      </c>
      <c r="D485" s="15">
        <f t="shared" si="112"/>
        <v>19</v>
      </c>
      <c r="E485" s="48" t="s">
        <v>402</v>
      </c>
      <c r="F485" s="48" t="s">
        <v>196</v>
      </c>
      <c r="G485" s="15" t="s">
        <v>79</v>
      </c>
      <c r="H485" s="15" t="s">
        <v>85</v>
      </c>
      <c r="I485" s="61" t="str">
        <f t="shared" si="113"/>
        <v>I_AV_R_ATM_PRC_ST_L06M</v>
      </c>
      <c r="J485" s="15" cm="1">
        <f t="array" ref="J485">SUMPRODUCT(--(I485=$I$2:$I$625))</f>
        <v>1</v>
      </c>
      <c r="K485" s="14">
        <v>23</v>
      </c>
      <c r="L485" s="15" t="s">
        <v>452</v>
      </c>
      <c r="M485" s="15" t="s">
        <v>10</v>
      </c>
      <c r="N485" s="14" t="s">
        <v>15</v>
      </c>
      <c r="O485" s="15" t="str">
        <f>"R_"&amp;P485&amp;"_"&amp;F485</f>
        <v>R_ATM_PRC_ST</v>
      </c>
      <c r="P485" s="14" t="s">
        <v>494</v>
      </c>
      <c r="Q485" s="14" t="str">
        <f>VLOOKUP(L485,Nomencalture!$G$20:$H$33,2,0)</f>
        <v>Credit Card cash withdrawals / Purchases</v>
      </c>
      <c r="R485" s="16" t="str">
        <f>IF(AND(S485="P",N485="R"),TEXT(T485,"00")&amp;"MB",IF(OR(T485&gt;1,N485="VM"),"L"&amp;TEXT(T485,"00")&amp;"_"&amp;TEXT(U485,"00"),"L"&amp;TEXT(U485,"00")&amp;"M"))</f>
        <v>L06M</v>
      </c>
      <c r="S485" s="16" t="s">
        <v>54</v>
      </c>
      <c r="T485" s="20">
        <v>1</v>
      </c>
      <c r="U485" s="21">
        <v>6</v>
      </c>
      <c r="V485" s="53" t="str">
        <f t="shared" si="105"/>
        <v>ALTER TABLE MDL_ABT_B_PD_TDC_S01 ADD I_AV_R_ATM_PRC_ST_L06M NUMBER;</v>
      </c>
      <c r="W485" s="9" t="str">
        <f>","&amp;H485&amp;"(CASE WHEN TIPO_CNSM_CD='"&amp;P485&amp;"' AND "&amp;X485&amp;" THEN "&amp;G485&amp;" END) AS "&amp;I485</f>
        <v>,AVG(CASE WHEN TIPO_CNSM_CD='ATM_PRC' AND B.PERIODOMES BETWEEN TO_CHAR(ADD_MONTHS(A.REF_DATE,-6),'YYYYMM') AND TO_CHAR(ADD_MONTHS(A.REF_DATE,-1),'YYYYMM') THEN R_ATM_CNS END) AS I_AV_R_ATM_PRC_ST_L06M</v>
      </c>
      <c r="X485" s="54" t="str">
        <f t="shared" si="106"/>
        <v>B.PERIODOMES BETWEEN TO_CHAR(ADD_MONTHS(A.REF_DATE,-6),'YYYYMM') AND TO_CHAR(ADD_MONTHS(A.REF_DATE,-1),'YYYYMM')</v>
      </c>
      <c r="Y485" s="54" t="str">
        <f>","&amp;I485&amp;"=B."&amp;I485</f>
        <v>,I_AV_R_ATM_PRC_ST_L06M=B.I_AV_R_ATM_PRC_ST_L06M</v>
      </c>
      <c r="Z485" s="40" t="str">
        <f>",B."&amp;I485</f>
        <v>,B.I_AV_R_ATM_PRC_ST_L06M</v>
      </c>
    </row>
    <row r="486" spans="1:26" x14ac:dyDescent="0.25">
      <c r="A486" s="8" t="s">
        <v>413</v>
      </c>
      <c r="B486" s="21">
        <f t="shared" si="107"/>
        <v>485</v>
      </c>
      <c r="C486" s="15">
        <f t="shared" si="108"/>
        <v>17</v>
      </c>
      <c r="D486" s="15">
        <f t="shared" si="112"/>
        <v>19</v>
      </c>
      <c r="E486" s="48" t="s">
        <v>402</v>
      </c>
      <c r="F486" s="48" t="s">
        <v>196</v>
      </c>
      <c r="G486" s="15" t="s">
        <v>79</v>
      </c>
      <c r="H486" s="15" t="s">
        <v>85</v>
      </c>
      <c r="I486" s="61" t="str">
        <f t="shared" si="113"/>
        <v>I_AV_R_ATM_PRC_ST_L12M</v>
      </c>
      <c r="J486" s="15" cm="1">
        <f t="array" ref="J486">SUMPRODUCT(--(I486=$I$2:$I$625))</f>
        <v>1</v>
      </c>
      <c r="K486" s="14">
        <v>23</v>
      </c>
      <c r="L486" s="15" t="s">
        <v>452</v>
      </c>
      <c r="M486" s="15" t="s">
        <v>10</v>
      </c>
      <c r="N486" s="14" t="s">
        <v>15</v>
      </c>
      <c r="O486" s="15" t="str">
        <f>"R_"&amp;P486&amp;"_"&amp;F486</f>
        <v>R_ATM_PRC_ST</v>
      </c>
      <c r="P486" s="14" t="s">
        <v>494</v>
      </c>
      <c r="Q486" s="14" t="str">
        <f>VLOOKUP(L486,Nomencalture!$G$20:$H$33,2,0)</f>
        <v>Credit Card cash withdrawals / Purchases</v>
      </c>
      <c r="R486" s="16" t="str">
        <f t="shared" ref="R486:R495" si="115">IF(AND(S486="P",N486="R"),TEXT(T486,"00")&amp;"MB",IF(OR(T486&gt;1,N486="VM"),"L"&amp;TEXT(T486,"00")&amp;"_"&amp;TEXT(U486,"00"),"L"&amp;TEXT(U486,"00")&amp;"M"))</f>
        <v>L12M</v>
      </c>
      <c r="S486" s="16" t="s">
        <v>54</v>
      </c>
      <c r="T486" s="20">
        <v>1</v>
      </c>
      <c r="U486" s="21">
        <v>12</v>
      </c>
      <c r="V486" s="53" t="str">
        <f t="shared" si="105"/>
        <v>ALTER TABLE MDL_ABT_B_PD_TDC_S01 ADD I_AV_R_ATM_PRC_ST_L12M NUMBER;</v>
      </c>
      <c r="W486" s="9" t="str">
        <f>","&amp;H486&amp;"(CASE WHEN TIPO_CNSM_CD='"&amp;P486&amp;"' AND "&amp;X486&amp;" THEN "&amp;G486&amp;" END) AS "&amp;I486</f>
        <v>,AVG(CASE WHEN TIPO_CNSM_CD='ATM_PRC' AND B.PERIODOMES BETWEEN TO_CHAR(ADD_MONTHS(A.REF_DATE,-12),'YYYYMM') AND TO_CHAR(ADD_MONTHS(A.REF_DATE,-1),'YYYYMM') THEN R_ATM_CNS END) AS I_AV_R_ATM_PRC_ST_L12M</v>
      </c>
      <c r="X486" s="54" t="str">
        <f t="shared" si="106"/>
        <v>B.PERIODOMES BETWEEN TO_CHAR(ADD_MONTHS(A.REF_DATE,-12),'YYYYMM') AND TO_CHAR(ADD_MONTHS(A.REF_DATE,-1),'YYYYMM')</v>
      </c>
      <c r="Y486" s="54" t="str">
        <f>","&amp;I486&amp;"=B."&amp;I486</f>
        <v>,I_AV_R_ATM_PRC_ST_L12M=B.I_AV_R_ATM_PRC_ST_L12M</v>
      </c>
      <c r="Z486" s="40" t="str">
        <f>",B."&amp;I486</f>
        <v>,B.I_AV_R_ATM_PRC_ST_L12M</v>
      </c>
    </row>
    <row r="487" spans="1:26" x14ac:dyDescent="0.25">
      <c r="A487" s="8" t="s">
        <v>413</v>
      </c>
      <c r="B487" s="21">
        <f t="shared" si="107"/>
        <v>486</v>
      </c>
      <c r="C487" s="15">
        <f t="shared" si="108"/>
        <v>18</v>
      </c>
      <c r="D487" s="15">
        <f t="shared" si="112"/>
        <v>19</v>
      </c>
      <c r="E487" s="48" t="s">
        <v>402</v>
      </c>
      <c r="F487" s="48" t="s">
        <v>196</v>
      </c>
      <c r="G487" s="15" t="s">
        <v>79</v>
      </c>
      <c r="H487" s="15" t="s">
        <v>85</v>
      </c>
      <c r="I487" s="61" t="str">
        <f t="shared" si="113"/>
        <v>I_AV_R_ATM_PRC_ST_L13_24</v>
      </c>
      <c r="J487" s="15" cm="1">
        <f t="array" ref="J487">SUMPRODUCT(--(I487=$I$2:$I$625))</f>
        <v>1</v>
      </c>
      <c r="K487" s="14">
        <v>25</v>
      </c>
      <c r="L487" s="15" t="s">
        <v>452</v>
      </c>
      <c r="M487" s="15" t="s">
        <v>10</v>
      </c>
      <c r="N487" s="14" t="s">
        <v>15</v>
      </c>
      <c r="O487" s="15" t="str">
        <f>"R_"&amp;P487&amp;"_"&amp;F487</f>
        <v>R_ATM_PRC_ST</v>
      </c>
      <c r="P487" s="14" t="s">
        <v>494</v>
      </c>
      <c r="Q487" s="14" t="str">
        <f>VLOOKUP(L487,Nomencalture!$G$20:$H$33,2,0)</f>
        <v>Credit Card cash withdrawals / Purchases</v>
      </c>
      <c r="R487" s="16" t="str">
        <f t="shared" si="115"/>
        <v>L13_24</v>
      </c>
      <c r="S487" s="16" t="s">
        <v>54</v>
      </c>
      <c r="T487" s="20">
        <v>13</v>
      </c>
      <c r="U487" s="21">
        <v>24</v>
      </c>
      <c r="V487" s="53" t="str">
        <f t="shared" si="105"/>
        <v>ALTER TABLE MDL_ABT_B_PD_TDC_S01 ADD I_AV_R_ATM_PRC_ST_L13_24 NUMBER;</v>
      </c>
      <c r="W487" s="9" t="str">
        <f>","&amp;H487&amp;"(CASE WHEN TIPO_CNSM_CD='"&amp;P487&amp;"' AND "&amp;X487&amp;" THEN "&amp;G487&amp;" END) AS "&amp;I487</f>
        <v>,AVG(CASE WHEN TIPO_CNSM_CD='ATM_PRC' AND B.PERIODOMES BETWEEN TO_CHAR(ADD_MONTHS(A.REF_DATE,-24),'YYYYMM') AND TO_CHAR(ADD_MONTHS(A.REF_DATE,-13),'YYYYMM') THEN R_ATM_CNS END) AS I_AV_R_ATM_PRC_ST_L13_24</v>
      </c>
      <c r="X487" s="54" t="str">
        <f t="shared" si="106"/>
        <v>B.PERIODOMES BETWEEN TO_CHAR(ADD_MONTHS(A.REF_DATE,-24),'YYYYMM') AND TO_CHAR(ADD_MONTHS(A.REF_DATE,-13),'YYYYMM')</v>
      </c>
      <c r="Y487" s="54" t="str">
        <f>","&amp;I487&amp;"=B."&amp;I487</f>
        <v>,I_AV_R_ATM_PRC_ST_L13_24=B.I_AV_R_ATM_PRC_ST_L13_24</v>
      </c>
      <c r="Z487" s="40" t="str">
        <f>",B."&amp;I487</f>
        <v>,B.I_AV_R_ATM_PRC_ST_L13_24</v>
      </c>
    </row>
    <row r="488" spans="1:26" x14ac:dyDescent="0.25">
      <c r="A488" s="8" t="s">
        <v>413</v>
      </c>
      <c r="B488" s="21">
        <f t="shared" si="107"/>
        <v>487</v>
      </c>
      <c r="C488" s="15">
        <f t="shared" si="108"/>
        <v>19</v>
      </c>
      <c r="D488" s="15">
        <f t="shared" si="112"/>
        <v>19</v>
      </c>
      <c r="E488" s="48" t="s">
        <v>402</v>
      </c>
      <c r="F488" s="48" t="s">
        <v>196</v>
      </c>
      <c r="G488" s="15" t="s">
        <v>152</v>
      </c>
      <c r="H488" s="15" t="s">
        <v>86</v>
      </c>
      <c r="I488" s="61" t="str">
        <f t="shared" si="113"/>
        <v>I_SIN_R_ATM_PRC_ST_L03M</v>
      </c>
      <c r="J488" s="15" cm="1">
        <f t="array" ref="J488">SUMPRODUCT(--(I488=$I$2:$I$625))</f>
        <v>1</v>
      </c>
      <c r="K488" s="14">
        <v>24</v>
      </c>
      <c r="L488" s="15" t="s">
        <v>452</v>
      </c>
      <c r="M488" s="15" t="s">
        <v>10</v>
      </c>
      <c r="N488" s="14" t="s">
        <v>16</v>
      </c>
      <c r="O488" s="15" t="str">
        <f>"R_"&amp;P488&amp;"_"&amp;F488</f>
        <v>R_ATM_PRC_ST</v>
      </c>
      <c r="P488" s="14" t="s">
        <v>494</v>
      </c>
      <c r="Q488" s="14" t="str">
        <f>VLOOKUP(L488,Nomencalture!$G$20:$H$33,2,0)</f>
        <v>Credit Card cash withdrawals / Purchases</v>
      </c>
      <c r="R488" s="16" t="str">
        <f t="shared" si="115"/>
        <v>L03M</v>
      </c>
      <c r="S488" s="16" t="s">
        <v>54</v>
      </c>
      <c r="T488" s="20">
        <v>1</v>
      </c>
      <c r="U488" s="21">
        <v>3</v>
      </c>
      <c r="V488" s="53" t="str">
        <f t="shared" si="105"/>
        <v>ALTER TABLE MDL_ABT_B_PD_TDC_S01 ADD I_SIN_R_ATM_PRC_ST_L03M NUMBER;</v>
      </c>
      <c r="W488" s="9" t="str">
        <f>","&amp;H488&amp;"(CASE WHEN TIPO_CNSM_CD='"&amp;P488&amp;"' AND "&amp;X488&amp;" THEN "&amp;G488&amp;" END) AS "&amp;I488</f>
        <v>,SUM(CASE WHEN TIPO_CNSM_CD='ATM_PRC' AND B.PERIODOMES BETWEEN TO_CHAR(ADD_MONTHS(A.REF_DATE,-3),'YYYYMM') AND TO_CHAR(ADD_MONTHS(A.REF_DATE,-1),'YYYYMM') THEN IN_R_ATM_CNS END) AS I_SIN_R_ATM_PRC_ST_L03M</v>
      </c>
      <c r="X488" s="54" t="str">
        <f t="shared" si="106"/>
        <v>B.PERIODOMES BETWEEN TO_CHAR(ADD_MONTHS(A.REF_DATE,-3),'YYYYMM') AND TO_CHAR(ADD_MONTHS(A.REF_DATE,-1),'YYYYMM')</v>
      </c>
      <c r="Y488" s="54" t="str">
        <f>","&amp;I488&amp;"=B."&amp;I488</f>
        <v>,I_SIN_R_ATM_PRC_ST_L03M=B.I_SIN_R_ATM_PRC_ST_L03M</v>
      </c>
      <c r="Z488" s="40" t="str">
        <f>",B."&amp;I488</f>
        <v>,B.I_SIN_R_ATM_PRC_ST_L03M</v>
      </c>
    </row>
    <row r="489" spans="1:26" x14ac:dyDescent="0.25">
      <c r="A489" s="8" t="s">
        <v>413</v>
      </c>
      <c r="B489" s="21">
        <f t="shared" si="107"/>
        <v>488</v>
      </c>
      <c r="C489" s="15">
        <f t="shared" si="108"/>
        <v>20</v>
      </c>
      <c r="D489" s="15">
        <f t="shared" si="112"/>
        <v>19</v>
      </c>
      <c r="E489" s="48" t="s">
        <v>402</v>
      </c>
      <c r="F489" s="48" t="s">
        <v>196</v>
      </c>
      <c r="G489" s="15" t="s">
        <v>152</v>
      </c>
      <c r="H489" s="15" t="s">
        <v>86</v>
      </c>
      <c r="I489" s="61" t="str">
        <f t="shared" si="113"/>
        <v>I_SIN_R_ATM_PRC_ST_L06M</v>
      </c>
      <c r="J489" s="15" cm="1">
        <f t="array" ref="J489">SUMPRODUCT(--(I489=$I$2:$I$625))</f>
        <v>1</v>
      </c>
      <c r="K489" s="14">
        <v>24</v>
      </c>
      <c r="L489" s="15" t="s">
        <v>452</v>
      </c>
      <c r="M489" s="15" t="s">
        <v>10</v>
      </c>
      <c r="N489" s="14" t="s">
        <v>16</v>
      </c>
      <c r="O489" s="15" t="str">
        <f>"R_"&amp;P489&amp;"_"&amp;F489</f>
        <v>R_ATM_PRC_ST</v>
      </c>
      <c r="P489" s="14" t="s">
        <v>494</v>
      </c>
      <c r="Q489" s="14" t="str">
        <f>VLOOKUP(L489,Nomencalture!$G$20:$H$33,2,0)</f>
        <v>Credit Card cash withdrawals / Purchases</v>
      </c>
      <c r="R489" s="16" t="str">
        <f t="shared" si="115"/>
        <v>L06M</v>
      </c>
      <c r="S489" s="16" t="s">
        <v>54</v>
      </c>
      <c r="T489" s="20">
        <v>1</v>
      </c>
      <c r="U489" s="21">
        <v>6</v>
      </c>
      <c r="V489" s="53" t="str">
        <f t="shared" si="105"/>
        <v>ALTER TABLE MDL_ABT_B_PD_TDC_S01 ADD I_SIN_R_ATM_PRC_ST_L06M NUMBER;</v>
      </c>
      <c r="W489" s="9" t="str">
        <f>","&amp;H489&amp;"(CASE WHEN TIPO_CNSM_CD='"&amp;P489&amp;"' AND "&amp;X489&amp;" THEN "&amp;G489&amp;" END) AS "&amp;I489</f>
        <v>,SUM(CASE WHEN TIPO_CNSM_CD='ATM_PRC' AND B.PERIODOMES BETWEEN TO_CHAR(ADD_MONTHS(A.REF_DATE,-6),'YYYYMM') AND TO_CHAR(ADD_MONTHS(A.REF_DATE,-1),'YYYYMM') THEN IN_R_ATM_CNS END) AS I_SIN_R_ATM_PRC_ST_L06M</v>
      </c>
      <c r="X489" s="54" t="str">
        <f t="shared" si="106"/>
        <v>B.PERIODOMES BETWEEN TO_CHAR(ADD_MONTHS(A.REF_DATE,-6),'YYYYMM') AND TO_CHAR(ADD_MONTHS(A.REF_DATE,-1),'YYYYMM')</v>
      </c>
      <c r="Y489" s="54" t="str">
        <f>","&amp;I489&amp;"=B."&amp;I489</f>
        <v>,I_SIN_R_ATM_PRC_ST_L06M=B.I_SIN_R_ATM_PRC_ST_L06M</v>
      </c>
      <c r="Z489" s="40" t="str">
        <f>",B."&amp;I489</f>
        <v>,B.I_SIN_R_ATM_PRC_ST_L06M</v>
      </c>
    </row>
    <row r="490" spans="1:26" x14ac:dyDescent="0.25">
      <c r="A490" s="8" t="s">
        <v>413</v>
      </c>
      <c r="B490" s="21">
        <f t="shared" si="107"/>
        <v>489</v>
      </c>
      <c r="C490" s="15">
        <f t="shared" si="108"/>
        <v>21</v>
      </c>
      <c r="D490" s="15">
        <f t="shared" si="112"/>
        <v>19</v>
      </c>
      <c r="E490" s="48" t="s">
        <v>402</v>
      </c>
      <c r="F490" s="48" t="s">
        <v>196</v>
      </c>
      <c r="G490" s="15" t="s">
        <v>152</v>
      </c>
      <c r="H490" s="15" t="s">
        <v>86</v>
      </c>
      <c r="I490" s="61" t="str">
        <f t="shared" si="113"/>
        <v>I_SIN_R_ATM_PRC_ST_L12M</v>
      </c>
      <c r="J490" s="15" cm="1">
        <f t="array" ref="J490">SUMPRODUCT(--(I490=$I$2:$I$625))</f>
        <v>1</v>
      </c>
      <c r="K490" s="14">
        <v>24</v>
      </c>
      <c r="L490" s="15" t="s">
        <v>452</v>
      </c>
      <c r="M490" s="15" t="s">
        <v>10</v>
      </c>
      <c r="N490" s="14" t="s">
        <v>16</v>
      </c>
      <c r="O490" s="15" t="str">
        <f>"R_"&amp;P490&amp;"_"&amp;F490</f>
        <v>R_ATM_PRC_ST</v>
      </c>
      <c r="P490" s="14" t="s">
        <v>494</v>
      </c>
      <c r="Q490" s="14" t="str">
        <f>VLOOKUP(L490,Nomencalture!$G$20:$H$33,2,0)</f>
        <v>Credit Card cash withdrawals / Purchases</v>
      </c>
      <c r="R490" s="16" t="str">
        <f t="shared" si="115"/>
        <v>L12M</v>
      </c>
      <c r="S490" s="16" t="s">
        <v>54</v>
      </c>
      <c r="T490" s="20">
        <v>1</v>
      </c>
      <c r="U490" s="21">
        <v>12</v>
      </c>
      <c r="V490" s="53" t="str">
        <f t="shared" si="105"/>
        <v>ALTER TABLE MDL_ABT_B_PD_TDC_S01 ADD I_SIN_R_ATM_PRC_ST_L12M NUMBER;</v>
      </c>
      <c r="W490" s="9" t="str">
        <f>","&amp;H490&amp;"(CASE WHEN TIPO_CNSM_CD='"&amp;P490&amp;"' AND "&amp;X490&amp;" THEN "&amp;G490&amp;" END) AS "&amp;I490</f>
        <v>,SUM(CASE WHEN TIPO_CNSM_CD='ATM_PRC' AND B.PERIODOMES BETWEEN TO_CHAR(ADD_MONTHS(A.REF_DATE,-12),'YYYYMM') AND TO_CHAR(ADD_MONTHS(A.REF_DATE,-1),'YYYYMM') THEN IN_R_ATM_CNS END) AS I_SIN_R_ATM_PRC_ST_L12M</v>
      </c>
      <c r="X490" s="54" t="str">
        <f t="shared" si="106"/>
        <v>B.PERIODOMES BETWEEN TO_CHAR(ADD_MONTHS(A.REF_DATE,-12),'YYYYMM') AND TO_CHAR(ADD_MONTHS(A.REF_DATE,-1),'YYYYMM')</v>
      </c>
      <c r="Y490" s="54" t="str">
        <f>","&amp;I490&amp;"=B."&amp;I490</f>
        <v>,I_SIN_R_ATM_PRC_ST_L12M=B.I_SIN_R_ATM_PRC_ST_L12M</v>
      </c>
      <c r="Z490" s="40" t="str">
        <f>",B."&amp;I490</f>
        <v>,B.I_SIN_R_ATM_PRC_ST_L12M</v>
      </c>
    </row>
    <row r="491" spans="1:26" x14ac:dyDescent="0.25">
      <c r="A491" s="8" t="s">
        <v>413</v>
      </c>
      <c r="B491" s="21">
        <f t="shared" si="107"/>
        <v>490</v>
      </c>
      <c r="C491" s="15">
        <f t="shared" si="108"/>
        <v>22</v>
      </c>
      <c r="D491" s="15">
        <f t="shared" si="112"/>
        <v>19</v>
      </c>
      <c r="E491" s="48" t="s">
        <v>402</v>
      </c>
      <c r="F491" s="48" t="s">
        <v>196</v>
      </c>
      <c r="G491" s="15" t="s">
        <v>152</v>
      </c>
      <c r="H491" s="15" t="s">
        <v>86</v>
      </c>
      <c r="I491" s="61" t="str">
        <f t="shared" si="113"/>
        <v>I_SIN_R_ATM_PRC_ST_L13_24</v>
      </c>
      <c r="J491" s="15" cm="1">
        <f t="array" ref="J491">SUMPRODUCT(--(I491=$I$2:$I$625))</f>
        <v>1</v>
      </c>
      <c r="K491" s="14">
        <v>26</v>
      </c>
      <c r="L491" s="15" t="s">
        <v>452</v>
      </c>
      <c r="M491" s="15" t="s">
        <v>10</v>
      </c>
      <c r="N491" s="14" t="s">
        <v>16</v>
      </c>
      <c r="O491" s="15" t="str">
        <f>"R_"&amp;P491&amp;"_"&amp;F491</f>
        <v>R_ATM_PRC_ST</v>
      </c>
      <c r="P491" s="14" t="s">
        <v>494</v>
      </c>
      <c r="Q491" s="14" t="str">
        <f>VLOOKUP(L491,Nomencalture!$G$20:$H$33,2,0)</f>
        <v>Credit Card cash withdrawals / Purchases</v>
      </c>
      <c r="R491" s="16" t="str">
        <f t="shared" si="115"/>
        <v>L13_24</v>
      </c>
      <c r="S491" s="16" t="s">
        <v>54</v>
      </c>
      <c r="T491" s="20">
        <v>13</v>
      </c>
      <c r="U491" s="21">
        <v>24</v>
      </c>
      <c r="V491" s="53" t="str">
        <f t="shared" si="105"/>
        <v>ALTER TABLE MDL_ABT_B_PD_TDC_S01 ADD I_SIN_R_ATM_PRC_ST_L13_24 NUMBER;</v>
      </c>
      <c r="W491" s="9" t="str">
        <f>","&amp;H491&amp;"(CASE WHEN TIPO_CNSM_CD='"&amp;P491&amp;"' AND "&amp;X491&amp;" THEN "&amp;G491&amp;" END) AS "&amp;I491</f>
        <v>,SUM(CASE WHEN TIPO_CNSM_CD='ATM_PRC' AND B.PERIODOMES BETWEEN TO_CHAR(ADD_MONTHS(A.REF_DATE,-24),'YYYYMM') AND TO_CHAR(ADD_MONTHS(A.REF_DATE,-13),'YYYYMM') THEN IN_R_ATM_CNS END) AS I_SIN_R_ATM_PRC_ST_L13_24</v>
      </c>
      <c r="X491" s="54" t="str">
        <f t="shared" si="106"/>
        <v>B.PERIODOMES BETWEEN TO_CHAR(ADD_MONTHS(A.REF_DATE,-24),'YYYYMM') AND TO_CHAR(ADD_MONTHS(A.REF_DATE,-13),'YYYYMM')</v>
      </c>
      <c r="Y491" s="54" t="str">
        <f>","&amp;I491&amp;"=B."&amp;I491</f>
        <v>,I_SIN_R_ATM_PRC_ST_L13_24=B.I_SIN_R_ATM_PRC_ST_L13_24</v>
      </c>
      <c r="Z491" s="40" t="str">
        <f>",B."&amp;I491</f>
        <v>,B.I_SIN_R_ATM_PRC_ST_L13_24</v>
      </c>
    </row>
    <row r="492" spans="1:26" x14ac:dyDescent="0.25">
      <c r="A492" s="8" t="s">
        <v>413</v>
      </c>
      <c r="B492" s="21">
        <f t="shared" si="107"/>
        <v>491</v>
      </c>
      <c r="C492" s="15">
        <f t="shared" si="108"/>
        <v>23</v>
      </c>
      <c r="D492" s="15">
        <f t="shared" si="112"/>
        <v>19</v>
      </c>
      <c r="E492" s="48" t="s">
        <v>402</v>
      </c>
      <c r="F492" s="48" t="s">
        <v>196</v>
      </c>
      <c r="G492" s="15" t="s">
        <v>153</v>
      </c>
      <c r="H492" s="15" t="s">
        <v>86</v>
      </c>
      <c r="I492" s="61" t="str">
        <f t="shared" si="113"/>
        <v>I_SDC_R_ATM_PRC_ST_L03M</v>
      </c>
      <c r="J492" s="15" cm="1">
        <f t="array" ref="J492">SUMPRODUCT(--(I492=$I$2:$I$625))</f>
        <v>1</v>
      </c>
      <c r="K492" s="14">
        <v>24</v>
      </c>
      <c r="L492" s="15" t="s">
        <v>452</v>
      </c>
      <c r="M492" s="15" t="s">
        <v>10</v>
      </c>
      <c r="N492" s="14" t="s">
        <v>17</v>
      </c>
      <c r="O492" s="15" t="str">
        <f>"R_"&amp;P492&amp;"_"&amp;F492</f>
        <v>R_ATM_PRC_ST</v>
      </c>
      <c r="P492" s="14" t="s">
        <v>494</v>
      </c>
      <c r="Q492" s="14" t="str">
        <f>VLOOKUP(L492,Nomencalture!$G$20:$H$33,2,0)</f>
        <v>Credit Card cash withdrawals / Purchases</v>
      </c>
      <c r="R492" s="16" t="str">
        <f t="shared" si="115"/>
        <v>L03M</v>
      </c>
      <c r="S492" s="16" t="s">
        <v>54</v>
      </c>
      <c r="T492" s="20">
        <v>1</v>
      </c>
      <c r="U492" s="21">
        <v>3</v>
      </c>
      <c r="V492" s="53" t="str">
        <f t="shared" si="105"/>
        <v>ALTER TABLE MDL_ABT_B_PD_TDC_S01 ADD I_SDC_R_ATM_PRC_ST_L03M NUMBER;</v>
      </c>
      <c r="W492" s="9" t="str">
        <f>","&amp;H492&amp;"(CASE WHEN TIPO_CNSM_CD='"&amp;P492&amp;"' AND "&amp;X492&amp;" THEN "&amp;G492&amp;" END) AS "&amp;I492</f>
        <v>,SUM(CASE WHEN TIPO_CNSM_CD='ATM_PRC' AND B.PERIODOMES BETWEEN TO_CHAR(ADD_MONTHS(A.REF_DATE,-3),'YYYYMM') AND TO_CHAR(ADD_MONTHS(A.REF_DATE,-1),'YYYYMM') THEN DC_R_ATM_CNS END) AS I_SDC_R_ATM_PRC_ST_L03M</v>
      </c>
      <c r="X492" s="54" t="str">
        <f t="shared" si="106"/>
        <v>B.PERIODOMES BETWEEN TO_CHAR(ADD_MONTHS(A.REF_DATE,-3),'YYYYMM') AND TO_CHAR(ADD_MONTHS(A.REF_DATE,-1),'YYYYMM')</v>
      </c>
      <c r="Y492" s="54" t="str">
        <f>","&amp;I492&amp;"=B."&amp;I492</f>
        <v>,I_SDC_R_ATM_PRC_ST_L03M=B.I_SDC_R_ATM_PRC_ST_L03M</v>
      </c>
      <c r="Z492" s="40" t="str">
        <f>",B."&amp;I492</f>
        <v>,B.I_SDC_R_ATM_PRC_ST_L03M</v>
      </c>
    </row>
    <row r="493" spans="1:26" x14ac:dyDescent="0.25">
      <c r="A493" s="8" t="s">
        <v>413</v>
      </c>
      <c r="B493" s="21">
        <f t="shared" si="107"/>
        <v>492</v>
      </c>
      <c r="C493" s="15">
        <f t="shared" si="108"/>
        <v>24</v>
      </c>
      <c r="D493" s="15">
        <f t="shared" si="112"/>
        <v>19</v>
      </c>
      <c r="E493" s="48" t="s">
        <v>402</v>
      </c>
      <c r="F493" s="48" t="s">
        <v>196</v>
      </c>
      <c r="G493" s="15" t="s">
        <v>153</v>
      </c>
      <c r="H493" s="15" t="s">
        <v>86</v>
      </c>
      <c r="I493" s="61" t="str">
        <f t="shared" si="113"/>
        <v>I_SDC_R_ATM_PRC_ST_L06M</v>
      </c>
      <c r="J493" s="15" cm="1">
        <f t="array" ref="J493">SUMPRODUCT(--(I493=$I$2:$I$625))</f>
        <v>1</v>
      </c>
      <c r="K493" s="14">
        <v>24</v>
      </c>
      <c r="L493" s="15" t="s">
        <v>452</v>
      </c>
      <c r="M493" s="15" t="s">
        <v>10</v>
      </c>
      <c r="N493" s="14" t="s">
        <v>17</v>
      </c>
      <c r="O493" s="15" t="str">
        <f>"R_"&amp;P493&amp;"_"&amp;F493</f>
        <v>R_ATM_PRC_ST</v>
      </c>
      <c r="P493" s="14" t="s">
        <v>494</v>
      </c>
      <c r="Q493" s="14" t="str">
        <f>VLOOKUP(L493,Nomencalture!$G$20:$H$33,2,0)</f>
        <v>Credit Card cash withdrawals / Purchases</v>
      </c>
      <c r="R493" s="16" t="str">
        <f t="shared" si="115"/>
        <v>L06M</v>
      </c>
      <c r="S493" s="16" t="s">
        <v>54</v>
      </c>
      <c r="T493" s="20">
        <v>1</v>
      </c>
      <c r="U493" s="21">
        <v>6</v>
      </c>
      <c r="V493" s="53" t="str">
        <f t="shared" si="105"/>
        <v>ALTER TABLE MDL_ABT_B_PD_TDC_S01 ADD I_SDC_R_ATM_PRC_ST_L06M NUMBER;</v>
      </c>
      <c r="W493" s="9" t="str">
        <f>","&amp;H493&amp;"(CASE WHEN TIPO_CNSM_CD='"&amp;P493&amp;"' AND "&amp;X493&amp;" THEN "&amp;G493&amp;" END) AS "&amp;I493</f>
        <v>,SUM(CASE WHEN TIPO_CNSM_CD='ATM_PRC' AND B.PERIODOMES BETWEEN TO_CHAR(ADD_MONTHS(A.REF_DATE,-6),'YYYYMM') AND TO_CHAR(ADD_MONTHS(A.REF_DATE,-1),'YYYYMM') THEN DC_R_ATM_CNS END) AS I_SDC_R_ATM_PRC_ST_L06M</v>
      </c>
      <c r="X493" s="54" t="str">
        <f t="shared" si="106"/>
        <v>B.PERIODOMES BETWEEN TO_CHAR(ADD_MONTHS(A.REF_DATE,-6),'YYYYMM') AND TO_CHAR(ADD_MONTHS(A.REF_DATE,-1),'YYYYMM')</v>
      </c>
      <c r="Y493" s="54" t="str">
        <f>","&amp;I493&amp;"=B."&amp;I493</f>
        <v>,I_SDC_R_ATM_PRC_ST_L06M=B.I_SDC_R_ATM_PRC_ST_L06M</v>
      </c>
      <c r="Z493" s="40" t="str">
        <f>",B."&amp;I493</f>
        <v>,B.I_SDC_R_ATM_PRC_ST_L06M</v>
      </c>
    </row>
    <row r="494" spans="1:26" x14ac:dyDescent="0.25">
      <c r="A494" s="8" t="s">
        <v>413</v>
      </c>
      <c r="B494" s="21">
        <f t="shared" si="107"/>
        <v>493</v>
      </c>
      <c r="C494" s="15">
        <f t="shared" si="108"/>
        <v>25</v>
      </c>
      <c r="D494" s="15">
        <f t="shared" si="112"/>
        <v>19</v>
      </c>
      <c r="E494" s="48" t="s">
        <v>402</v>
      </c>
      <c r="F494" s="48" t="s">
        <v>196</v>
      </c>
      <c r="G494" s="15" t="s">
        <v>153</v>
      </c>
      <c r="H494" s="15" t="s">
        <v>86</v>
      </c>
      <c r="I494" s="61" t="str">
        <f t="shared" si="113"/>
        <v>I_SDC_R_ATM_PRC_ST_L12M</v>
      </c>
      <c r="J494" s="15" cm="1">
        <f t="array" ref="J494">SUMPRODUCT(--(I494=$I$2:$I$625))</f>
        <v>1</v>
      </c>
      <c r="K494" s="14">
        <v>24</v>
      </c>
      <c r="L494" s="15" t="s">
        <v>452</v>
      </c>
      <c r="M494" s="15" t="s">
        <v>10</v>
      </c>
      <c r="N494" s="14" t="s">
        <v>17</v>
      </c>
      <c r="O494" s="15" t="str">
        <f>"R_"&amp;P494&amp;"_"&amp;F494</f>
        <v>R_ATM_PRC_ST</v>
      </c>
      <c r="P494" s="14" t="s">
        <v>494</v>
      </c>
      <c r="Q494" s="14" t="str">
        <f>VLOOKUP(L494,Nomencalture!$G$20:$H$33,2,0)</f>
        <v>Credit Card cash withdrawals / Purchases</v>
      </c>
      <c r="R494" s="16" t="str">
        <f t="shared" si="115"/>
        <v>L12M</v>
      </c>
      <c r="S494" s="16" t="s">
        <v>54</v>
      </c>
      <c r="T494" s="20">
        <v>1</v>
      </c>
      <c r="U494" s="21">
        <v>12</v>
      </c>
      <c r="V494" s="53" t="str">
        <f t="shared" si="105"/>
        <v>ALTER TABLE MDL_ABT_B_PD_TDC_S01 ADD I_SDC_R_ATM_PRC_ST_L12M NUMBER;</v>
      </c>
      <c r="W494" s="9" t="str">
        <f>","&amp;H494&amp;"(CASE WHEN TIPO_CNSM_CD='"&amp;P494&amp;"' AND "&amp;X494&amp;" THEN "&amp;G494&amp;" END) AS "&amp;I494</f>
        <v>,SUM(CASE WHEN TIPO_CNSM_CD='ATM_PRC' AND B.PERIODOMES BETWEEN TO_CHAR(ADD_MONTHS(A.REF_DATE,-12),'YYYYMM') AND TO_CHAR(ADD_MONTHS(A.REF_DATE,-1),'YYYYMM') THEN DC_R_ATM_CNS END) AS I_SDC_R_ATM_PRC_ST_L12M</v>
      </c>
      <c r="X494" s="54" t="str">
        <f t="shared" si="106"/>
        <v>B.PERIODOMES BETWEEN TO_CHAR(ADD_MONTHS(A.REF_DATE,-12),'YYYYMM') AND TO_CHAR(ADD_MONTHS(A.REF_DATE,-1),'YYYYMM')</v>
      </c>
      <c r="Y494" s="54" t="str">
        <f>","&amp;I494&amp;"=B."&amp;I494</f>
        <v>,I_SDC_R_ATM_PRC_ST_L12M=B.I_SDC_R_ATM_PRC_ST_L12M</v>
      </c>
      <c r="Z494" s="40" t="str">
        <f>",B."&amp;I494</f>
        <v>,B.I_SDC_R_ATM_PRC_ST_L12M</v>
      </c>
    </row>
    <row r="495" spans="1:26" x14ac:dyDescent="0.25">
      <c r="A495" s="30" t="s">
        <v>413</v>
      </c>
      <c r="B495" s="24">
        <f t="shared" si="107"/>
        <v>494</v>
      </c>
      <c r="C495" s="18">
        <f t="shared" si="108"/>
        <v>26</v>
      </c>
      <c r="D495" s="18">
        <f t="shared" si="112"/>
        <v>19</v>
      </c>
      <c r="E495" s="49" t="s">
        <v>402</v>
      </c>
      <c r="F495" s="49" t="s">
        <v>196</v>
      </c>
      <c r="G495" s="18" t="s">
        <v>153</v>
      </c>
      <c r="H495" s="18" t="s">
        <v>86</v>
      </c>
      <c r="I495" s="62" t="str">
        <f t="shared" si="113"/>
        <v>I_SDC_R_ATM_PRC_ST_L13_24</v>
      </c>
      <c r="J495" s="18" cm="1">
        <f t="array" ref="J495">SUMPRODUCT(--(I495=$I$2:$I$625))</f>
        <v>1</v>
      </c>
      <c r="K495" s="17">
        <v>26</v>
      </c>
      <c r="L495" s="18" t="s">
        <v>452</v>
      </c>
      <c r="M495" s="18" t="s">
        <v>10</v>
      </c>
      <c r="N495" s="17" t="s">
        <v>17</v>
      </c>
      <c r="O495" s="18" t="str">
        <f>"R_"&amp;P495&amp;"_"&amp;F495</f>
        <v>R_ATM_PRC_ST</v>
      </c>
      <c r="P495" s="17" t="s">
        <v>494</v>
      </c>
      <c r="Q495" s="17" t="str">
        <f>VLOOKUP(L495,Nomencalture!$G$20:$H$33,2,0)</f>
        <v>Credit Card cash withdrawals / Purchases</v>
      </c>
      <c r="R495" s="19" t="str">
        <f t="shared" si="115"/>
        <v>L13_24</v>
      </c>
      <c r="S495" s="19" t="s">
        <v>54</v>
      </c>
      <c r="T495" s="23">
        <v>13</v>
      </c>
      <c r="U495" s="24">
        <v>24</v>
      </c>
      <c r="V495" s="53" t="str">
        <f t="shared" si="105"/>
        <v>ALTER TABLE MDL_ABT_B_PD_TDC_S01 ADD I_SDC_R_ATM_PRC_ST_L13_24 NUMBER;</v>
      </c>
      <c r="W495" s="9" t="str">
        <f>","&amp;H495&amp;"(CASE WHEN TIPO_CNSM_CD='"&amp;P495&amp;"' AND "&amp;X495&amp;" THEN "&amp;G495&amp;" END) AS "&amp;I495</f>
        <v>,SUM(CASE WHEN TIPO_CNSM_CD='ATM_PRC' AND B.PERIODOMES BETWEEN TO_CHAR(ADD_MONTHS(A.REF_DATE,-24),'YYYYMM') AND TO_CHAR(ADD_MONTHS(A.REF_DATE,-13),'YYYYMM') THEN DC_R_ATM_CNS END) AS I_SDC_R_ATM_PRC_ST_L13_24</v>
      </c>
      <c r="X495" s="57" t="str">
        <f t="shared" si="106"/>
        <v>B.PERIODOMES BETWEEN TO_CHAR(ADD_MONTHS(A.REF_DATE,-24),'YYYYMM') AND TO_CHAR(ADD_MONTHS(A.REF_DATE,-13),'YYYYMM')</v>
      </c>
      <c r="Y495" s="54" t="str">
        <f>","&amp;I495&amp;"=B."&amp;I495</f>
        <v>,I_SDC_R_ATM_PRC_ST_L13_24=B.I_SDC_R_ATM_PRC_ST_L13_24</v>
      </c>
      <c r="Z495" s="40" t="str">
        <f>",B."&amp;I495</f>
        <v>,B.I_SDC_R_ATM_PRC_ST_L13_24</v>
      </c>
    </row>
    <row r="496" spans="1:26" x14ac:dyDescent="0.25">
      <c r="A496" s="8" t="s">
        <v>413</v>
      </c>
      <c r="B496" s="21">
        <f t="shared" si="107"/>
        <v>495</v>
      </c>
      <c r="C496" s="15">
        <f t="shared" si="108"/>
        <v>1</v>
      </c>
      <c r="D496" s="15">
        <f t="shared" si="112"/>
        <v>20</v>
      </c>
      <c r="E496" s="48" t="s">
        <v>402</v>
      </c>
      <c r="F496" s="48" t="s">
        <v>196</v>
      </c>
      <c r="G496" s="15" t="s">
        <v>154</v>
      </c>
      <c r="H496" s="15" t="s">
        <v>85</v>
      </c>
      <c r="I496" s="61" t="str">
        <f>M496&amp;"_"&amp;IF(N496&lt;&gt;"R",N496&amp;"_","")&amp;O496&amp;IF(R496&lt;&gt;"", "_", "")&amp;R496</f>
        <v>I_R_ATM_CL_ST_00MB</v>
      </c>
      <c r="J496" s="15" cm="1">
        <f t="array" ref="J496">SUMPRODUCT(--(I496=$I$2:$I$625))</f>
        <v>1</v>
      </c>
      <c r="K496" s="14">
        <v>20</v>
      </c>
      <c r="L496" s="15" t="s">
        <v>453</v>
      </c>
      <c r="M496" s="15" t="s">
        <v>10</v>
      </c>
      <c r="N496" s="14" t="s">
        <v>11</v>
      </c>
      <c r="O496" s="15" t="str">
        <f>"R_"&amp;P496&amp;"_"&amp;F496</f>
        <v>R_ATM_CL_ST</v>
      </c>
      <c r="P496" s="14" t="s">
        <v>495</v>
      </c>
      <c r="Q496" s="14" t="str">
        <f>VLOOKUP(L496,Nomencalture!$G$20:$H$33,2,0)</f>
        <v>Credit Card cash withdrawals / Credit Limit</v>
      </c>
      <c r="R496" s="16" t="str">
        <f t="shared" ref="R496:R502" si="116">IF(AND(S496="P",N496="R"),TEXT(T496,"00")&amp;"MB",IF(T496&gt;1,"L"&amp;TEXT(T496,"00")&amp;"_"&amp;TEXT(U496,"00"),"L"&amp;TEXT(U496,"00")&amp;"M"))</f>
        <v>00MB</v>
      </c>
      <c r="S496" s="16" t="s">
        <v>90</v>
      </c>
      <c r="T496" s="21">
        <v>0</v>
      </c>
      <c r="U496" s="21">
        <v>0</v>
      </c>
      <c r="V496" s="53" t="str">
        <f t="shared" si="105"/>
        <v>ALTER TABLE MDL_ABT_B_PD_TDC_S01 ADD I_R_ATM_CL_ST_00MB NUMBER;</v>
      </c>
      <c r="W496" s="9" t="str">
        <f>","&amp;H496&amp;"(CASE WHEN TIPO_CNSM_CD='"&amp;P496&amp;"' AND "&amp;X496&amp;" THEN "&amp;G496&amp;" END) AS "&amp;I496</f>
        <v>,AVG(CASE WHEN TIPO_CNSM_CD='ATM_CL' AND B.PERIODOMES=TO_CHAR(ADD_MONTHS(A.REF_DATE,-0),'YYYYMM') THEN R_ATM_LM END) AS I_R_ATM_CL_ST_00MB</v>
      </c>
      <c r="X496" s="54" t="str">
        <f t="shared" si="106"/>
        <v>B.PERIODOMES=TO_CHAR(ADD_MONTHS(A.REF_DATE,-0),'YYYYMM')</v>
      </c>
      <c r="Y496" s="54" t="str">
        <f>","&amp;I496&amp;"=B."&amp;I496</f>
        <v>,I_R_ATM_CL_ST_00MB=B.I_R_ATM_CL_ST_00MB</v>
      </c>
      <c r="Z496" s="40" t="str">
        <f>",B."&amp;I496</f>
        <v>,B.I_R_ATM_CL_ST_00MB</v>
      </c>
    </row>
    <row r="497" spans="1:26" x14ac:dyDescent="0.25">
      <c r="A497" s="8" t="s">
        <v>413</v>
      </c>
      <c r="B497" s="21">
        <f t="shared" si="107"/>
        <v>496</v>
      </c>
      <c r="C497" s="15">
        <f t="shared" si="108"/>
        <v>2</v>
      </c>
      <c r="D497" s="15">
        <f t="shared" ref="D497:D522" si="117">IF(MOD(B496,26)=0,D496+1,D496)</f>
        <v>20</v>
      </c>
      <c r="E497" s="48" t="s">
        <v>402</v>
      </c>
      <c r="F497" s="48" t="s">
        <v>196</v>
      </c>
      <c r="G497" s="15" t="s">
        <v>154</v>
      </c>
      <c r="H497" s="15" t="s">
        <v>85</v>
      </c>
      <c r="I497" s="61" t="str">
        <f t="shared" ref="I497:I521" si="118">M497&amp;"_"&amp;IF(N497&lt;&gt;"R",N497&amp;"_","")&amp;O497&amp;IF(R497&lt;&gt;"", "_", "")&amp;R497</f>
        <v>I_R_ATM_CL_ST_01MB</v>
      </c>
      <c r="J497" s="15" cm="1">
        <f t="array" ref="J497">SUMPRODUCT(--(I497=$I$2:$I$625))</f>
        <v>1</v>
      </c>
      <c r="K497" s="14">
        <v>20</v>
      </c>
      <c r="L497" s="15" t="s">
        <v>453</v>
      </c>
      <c r="M497" s="15" t="s">
        <v>10</v>
      </c>
      <c r="N497" s="14" t="s">
        <v>11</v>
      </c>
      <c r="O497" s="15" t="str">
        <f>"R_"&amp;P497&amp;"_"&amp;F497</f>
        <v>R_ATM_CL_ST</v>
      </c>
      <c r="P497" s="14" t="s">
        <v>495</v>
      </c>
      <c r="Q497" s="14" t="str">
        <f>VLOOKUP(L497,Nomencalture!$G$20:$H$33,2,0)</f>
        <v>Credit Card cash withdrawals / Credit Limit</v>
      </c>
      <c r="R497" s="16" t="str">
        <f t="shared" si="116"/>
        <v>01MB</v>
      </c>
      <c r="S497" s="16" t="s">
        <v>90</v>
      </c>
      <c r="T497" s="21">
        <v>1</v>
      </c>
      <c r="U497" s="21">
        <v>1</v>
      </c>
      <c r="V497" s="53" t="str">
        <f t="shared" si="105"/>
        <v>ALTER TABLE MDL_ABT_B_PD_TDC_S01 ADD I_R_ATM_CL_ST_01MB NUMBER;</v>
      </c>
      <c r="W497" s="9" t="str">
        <f>","&amp;H497&amp;"(CASE WHEN TIPO_CNSM_CD='"&amp;P497&amp;"' AND "&amp;X497&amp;" THEN "&amp;G497&amp;" END) AS "&amp;I497</f>
        <v>,AVG(CASE WHEN TIPO_CNSM_CD='ATM_CL' AND B.PERIODOMES=TO_CHAR(ADD_MONTHS(A.REF_DATE,-1),'YYYYMM') THEN R_ATM_LM END) AS I_R_ATM_CL_ST_01MB</v>
      </c>
      <c r="X497" s="54" t="str">
        <f t="shared" si="106"/>
        <v>B.PERIODOMES=TO_CHAR(ADD_MONTHS(A.REF_DATE,-1),'YYYYMM')</v>
      </c>
      <c r="Y497" s="54" t="str">
        <f>","&amp;I497&amp;"=B."&amp;I497</f>
        <v>,I_R_ATM_CL_ST_01MB=B.I_R_ATM_CL_ST_01MB</v>
      </c>
      <c r="Z497" s="40" t="str">
        <f>",B."&amp;I497</f>
        <v>,B.I_R_ATM_CL_ST_01MB</v>
      </c>
    </row>
    <row r="498" spans="1:26" x14ac:dyDescent="0.25">
      <c r="A498" s="8" t="s">
        <v>413</v>
      </c>
      <c r="B498" s="21">
        <f t="shared" si="107"/>
        <v>497</v>
      </c>
      <c r="C498" s="15">
        <f t="shared" si="108"/>
        <v>3</v>
      </c>
      <c r="D498" s="15">
        <f t="shared" si="117"/>
        <v>20</v>
      </c>
      <c r="E498" s="48" t="s">
        <v>402</v>
      </c>
      <c r="F498" s="48" t="s">
        <v>196</v>
      </c>
      <c r="G498" s="15" t="s">
        <v>154</v>
      </c>
      <c r="H498" s="15" t="s">
        <v>85</v>
      </c>
      <c r="I498" s="61" t="str">
        <f t="shared" si="118"/>
        <v>I_R_ATM_CL_ST_02MB</v>
      </c>
      <c r="J498" s="15" cm="1">
        <f t="array" ref="J498">SUMPRODUCT(--(I498=$I$2:$I$625))</f>
        <v>1</v>
      </c>
      <c r="K498" s="14">
        <v>20</v>
      </c>
      <c r="L498" s="15" t="s">
        <v>453</v>
      </c>
      <c r="M498" s="15" t="s">
        <v>10</v>
      </c>
      <c r="N498" s="14" t="s">
        <v>11</v>
      </c>
      <c r="O498" s="15" t="str">
        <f>"R_"&amp;P498&amp;"_"&amp;F498</f>
        <v>R_ATM_CL_ST</v>
      </c>
      <c r="P498" s="14" t="s">
        <v>495</v>
      </c>
      <c r="Q498" s="14" t="str">
        <f>VLOOKUP(L498,Nomencalture!$G$20:$H$33,2,0)</f>
        <v>Credit Card cash withdrawals / Credit Limit</v>
      </c>
      <c r="R498" s="16" t="str">
        <f t="shared" si="116"/>
        <v>02MB</v>
      </c>
      <c r="S498" s="16" t="s">
        <v>90</v>
      </c>
      <c r="T498" s="21">
        <v>2</v>
      </c>
      <c r="U498" s="21">
        <v>2</v>
      </c>
      <c r="V498" s="53" t="str">
        <f t="shared" si="105"/>
        <v>ALTER TABLE MDL_ABT_B_PD_TDC_S01 ADD I_R_ATM_CL_ST_02MB NUMBER;</v>
      </c>
      <c r="W498" s="9" t="str">
        <f>","&amp;H498&amp;"(CASE WHEN TIPO_CNSM_CD='"&amp;P498&amp;"' AND "&amp;X498&amp;" THEN "&amp;G498&amp;" END) AS "&amp;I498</f>
        <v>,AVG(CASE WHEN TIPO_CNSM_CD='ATM_CL' AND B.PERIODOMES=TO_CHAR(ADD_MONTHS(A.REF_DATE,-2),'YYYYMM') THEN R_ATM_LM END) AS I_R_ATM_CL_ST_02MB</v>
      </c>
      <c r="X498" s="54" t="str">
        <f t="shared" si="106"/>
        <v>B.PERIODOMES=TO_CHAR(ADD_MONTHS(A.REF_DATE,-2),'YYYYMM')</v>
      </c>
      <c r="Y498" s="54" t="str">
        <f>","&amp;I498&amp;"=B."&amp;I498</f>
        <v>,I_R_ATM_CL_ST_02MB=B.I_R_ATM_CL_ST_02MB</v>
      </c>
      <c r="Z498" s="40" t="str">
        <f>",B."&amp;I498</f>
        <v>,B.I_R_ATM_CL_ST_02MB</v>
      </c>
    </row>
    <row r="499" spans="1:26" x14ac:dyDescent="0.25">
      <c r="A499" s="8" t="s">
        <v>413</v>
      </c>
      <c r="B499" s="21">
        <f t="shared" si="107"/>
        <v>498</v>
      </c>
      <c r="C499" s="15">
        <f t="shared" si="108"/>
        <v>4</v>
      </c>
      <c r="D499" s="15">
        <f t="shared" si="117"/>
        <v>20</v>
      </c>
      <c r="E499" s="48" t="s">
        <v>402</v>
      </c>
      <c r="F499" s="48" t="s">
        <v>196</v>
      </c>
      <c r="G499" s="15" t="s">
        <v>154</v>
      </c>
      <c r="H499" s="15" t="s">
        <v>85</v>
      </c>
      <c r="I499" s="61" t="str">
        <f t="shared" si="118"/>
        <v>I_R_ATM_CL_ST_03MB</v>
      </c>
      <c r="J499" s="15" cm="1">
        <f t="array" ref="J499">SUMPRODUCT(--(I499=$I$2:$I$625))</f>
        <v>1</v>
      </c>
      <c r="K499" s="14">
        <v>20</v>
      </c>
      <c r="L499" s="15" t="s">
        <v>453</v>
      </c>
      <c r="M499" s="15" t="s">
        <v>10</v>
      </c>
      <c r="N499" s="14" t="s">
        <v>11</v>
      </c>
      <c r="O499" s="15" t="str">
        <f>"R_"&amp;P499&amp;"_"&amp;F499</f>
        <v>R_ATM_CL_ST</v>
      </c>
      <c r="P499" s="14" t="s">
        <v>495</v>
      </c>
      <c r="Q499" s="14" t="str">
        <f>VLOOKUP(L499,Nomencalture!$G$20:$H$33,2,0)</f>
        <v>Credit Card cash withdrawals / Credit Limit</v>
      </c>
      <c r="R499" s="16" t="str">
        <f t="shared" si="116"/>
        <v>03MB</v>
      </c>
      <c r="S499" s="16" t="s">
        <v>90</v>
      </c>
      <c r="T499" s="21">
        <v>3</v>
      </c>
      <c r="U499" s="21">
        <v>3</v>
      </c>
      <c r="V499" s="53" t="str">
        <f t="shared" si="105"/>
        <v>ALTER TABLE MDL_ABT_B_PD_TDC_S01 ADD I_R_ATM_CL_ST_03MB NUMBER;</v>
      </c>
      <c r="W499" s="9" t="str">
        <f>","&amp;H499&amp;"(CASE WHEN TIPO_CNSM_CD='"&amp;P499&amp;"' AND "&amp;X499&amp;" THEN "&amp;G499&amp;" END) AS "&amp;I499</f>
        <v>,AVG(CASE WHEN TIPO_CNSM_CD='ATM_CL' AND B.PERIODOMES=TO_CHAR(ADD_MONTHS(A.REF_DATE,-3),'YYYYMM') THEN R_ATM_LM END) AS I_R_ATM_CL_ST_03MB</v>
      </c>
      <c r="X499" s="54" t="str">
        <f t="shared" si="106"/>
        <v>B.PERIODOMES=TO_CHAR(ADD_MONTHS(A.REF_DATE,-3),'YYYYMM')</v>
      </c>
      <c r="Y499" s="54" t="str">
        <f>","&amp;I499&amp;"=B."&amp;I499</f>
        <v>,I_R_ATM_CL_ST_03MB=B.I_R_ATM_CL_ST_03MB</v>
      </c>
      <c r="Z499" s="40" t="str">
        <f>",B."&amp;I499</f>
        <v>,B.I_R_ATM_CL_ST_03MB</v>
      </c>
    </row>
    <row r="500" spans="1:26" x14ac:dyDescent="0.25">
      <c r="A500" s="8" t="s">
        <v>413</v>
      </c>
      <c r="B500" s="21">
        <f t="shared" si="107"/>
        <v>499</v>
      </c>
      <c r="C500" s="15">
        <f t="shared" si="108"/>
        <v>5</v>
      </c>
      <c r="D500" s="15">
        <f t="shared" si="117"/>
        <v>20</v>
      </c>
      <c r="E500" s="48" t="s">
        <v>402</v>
      </c>
      <c r="F500" s="48" t="s">
        <v>196</v>
      </c>
      <c r="G500" s="15" t="s">
        <v>154</v>
      </c>
      <c r="H500" s="15" t="s">
        <v>85</v>
      </c>
      <c r="I500" s="61" t="str">
        <f t="shared" si="118"/>
        <v>I_R_ATM_CL_ST_06MB</v>
      </c>
      <c r="J500" s="15" cm="1">
        <f t="array" ref="J500">SUMPRODUCT(--(I500=$I$2:$I$625))</f>
        <v>1</v>
      </c>
      <c r="K500" s="14">
        <v>20</v>
      </c>
      <c r="L500" s="15" t="s">
        <v>453</v>
      </c>
      <c r="M500" s="15" t="s">
        <v>10</v>
      </c>
      <c r="N500" s="14" t="s">
        <v>11</v>
      </c>
      <c r="O500" s="15" t="str">
        <f>"R_"&amp;P500&amp;"_"&amp;F500</f>
        <v>R_ATM_CL_ST</v>
      </c>
      <c r="P500" s="14" t="s">
        <v>495</v>
      </c>
      <c r="Q500" s="14" t="str">
        <f>VLOOKUP(L500,Nomencalture!$G$20:$H$33,2,0)</f>
        <v>Credit Card cash withdrawals / Credit Limit</v>
      </c>
      <c r="R500" s="16" t="str">
        <f t="shared" si="116"/>
        <v>06MB</v>
      </c>
      <c r="S500" s="16" t="s">
        <v>90</v>
      </c>
      <c r="T500" s="21">
        <v>6</v>
      </c>
      <c r="U500" s="21">
        <v>6</v>
      </c>
      <c r="V500" s="53" t="str">
        <f t="shared" si="105"/>
        <v>ALTER TABLE MDL_ABT_B_PD_TDC_S01 ADD I_R_ATM_CL_ST_06MB NUMBER;</v>
      </c>
      <c r="W500" s="9" t="str">
        <f>","&amp;H500&amp;"(CASE WHEN TIPO_CNSM_CD='"&amp;P500&amp;"' AND "&amp;X500&amp;" THEN "&amp;G500&amp;" END) AS "&amp;I500</f>
        <v>,AVG(CASE WHEN TIPO_CNSM_CD='ATM_CL' AND B.PERIODOMES=TO_CHAR(ADD_MONTHS(A.REF_DATE,-6),'YYYYMM') THEN R_ATM_LM END) AS I_R_ATM_CL_ST_06MB</v>
      </c>
      <c r="X500" s="54" t="str">
        <f t="shared" si="106"/>
        <v>B.PERIODOMES=TO_CHAR(ADD_MONTHS(A.REF_DATE,-6),'YYYYMM')</v>
      </c>
      <c r="Y500" s="54" t="str">
        <f>","&amp;I500&amp;"=B."&amp;I500</f>
        <v>,I_R_ATM_CL_ST_06MB=B.I_R_ATM_CL_ST_06MB</v>
      </c>
      <c r="Z500" s="40" t="str">
        <f>",B."&amp;I500</f>
        <v>,B.I_R_ATM_CL_ST_06MB</v>
      </c>
    </row>
    <row r="501" spans="1:26" x14ac:dyDescent="0.25">
      <c r="A501" s="8" t="s">
        <v>413</v>
      </c>
      <c r="B501" s="21">
        <f t="shared" si="107"/>
        <v>500</v>
      </c>
      <c r="C501" s="15">
        <f t="shared" si="108"/>
        <v>6</v>
      </c>
      <c r="D501" s="15">
        <f t="shared" si="117"/>
        <v>20</v>
      </c>
      <c r="E501" s="48" t="s">
        <v>402</v>
      </c>
      <c r="F501" s="48" t="s">
        <v>196</v>
      </c>
      <c r="G501" s="15" t="s">
        <v>154</v>
      </c>
      <c r="H501" s="15" t="s">
        <v>85</v>
      </c>
      <c r="I501" s="61" t="str">
        <f t="shared" si="118"/>
        <v>I_R_ATM_CL_ST_09MB</v>
      </c>
      <c r="J501" s="15" cm="1">
        <f t="array" ref="J501">SUMPRODUCT(--(I501=$I$2:$I$625))</f>
        <v>1</v>
      </c>
      <c r="K501" s="14">
        <v>20</v>
      </c>
      <c r="L501" s="15" t="s">
        <v>453</v>
      </c>
      <c r="M501" s="15" t="s">
        <v>10</v>
      </c>
      <c r="N501" s="14" t="s">
        <v>11</v>
      </c>
      <c r="O501" s="15" t="str">
        <f>"R_"&amp;P501&amp;"_"&amp;F501</f>
        <v>R_ATM_CL_ST</v>
      </c>
      <c r="P501" s="14" t="s">
        <v>495</v>
      </c>
      <c r="Q501" s="14" t="str">
        <f>VLOOKUP(L501,Nomencalture!$G$20:$H$33,2,0)</f>
        <v>Credit Card cash withdrawals / Credit Limit</v>
      </c>
      <c r="R501" s="16" t="str">
        <f t="shared" si="116"/>
        <v>09MB</v>
      </c>
      <c r="S501" s="16" t="s">
        <v>90</v>
      </c>
      <c r="T501" s="21">
        <v>9</v>
      </c>
      <c r="U501" s="21">
        <v>9</v>
      </c>
      <c r="V501" s="53" t="str">
        <f t="shared" si="105"/>
        <v>ALTER TABLE MDL_ABT_B_PD_TDC_S01 ADD I_R_ATM_CL_ST_09MB NUMBER;</v>
      </c>
      <c r="W501" s="9" t="str">
        <f>","&amp;H501&amp;"(CASE WHEN TIPO_CNSM_CD='"&amp;P501&amp;"' AND "&amp;X501&amp;" THEN "&amp;G501&amp;" END) AS "&amp;I501</f>
        <v>,AVG(CASE WHEN TIPO_CNSM_CD='ATM_CL' AND B.PERIODOMES=TO_CHAR(ADD_MONTHS(A.REF_DATE,-9),'YYYYMM') THEN R_ATM_LM END) AS I_R_ATM_CL_ST_09MB</v>
      </c>
      <c r="X501" s="54" t="str">
        <f t="shared" si="106"/>
        <v>B.PERIODOMES=TO_CHAR(ADD_MONTHS(A.REF_DATE,-9),'YYYYMM')</v>
      </c>
      <c r="Y501" s="54" t="str">
        <f>","&amp;I501&amp;"=B."&amp;I501</f>
        <v>,I_R_ATM_CL_ST_09MB=B.I_R_ATM_CL_ST_09MB</v>
      </c>
      <c r="Z501" s="40" t="str">
        <f>",B."&amp;I501</f>
        <v>,B.I_R_ATM_CL_ST_09MB</v>
      </c>
    </row>
    <row r="502" spans="1:26" x14ac:dyDescent="0.25">
      <c r="A502" s="8" t="s">
        <v>413</v>
      </c>
      <c r="B502" s="21">
        <f t="shared" si="107"/>
        <v>501</v>
      </c>
      <c r="C502" s="15">
        <f t="shared" si="108"/>
        <v>7</v>
      </c>
      <c r="D502" s="15">
        <f t="shared" si="117"/>
        <v>20</v>
      </c>
      <c r="E502" s="48" t="s">
        <v>402</v>
      </c>
      <c r="F502" s="48" t="s">
        <v>196</v>
      </c>
      <c r="G502" s="15" t="s">
        <v>154</v>
      </c>
      <c r="H502" s="15" t="s">
        <v>85</v>
      </c>
      <c r="I502" s="61" t="str">
        <f t="shared" si="118"/>
        <v>I_R_ATM_CL_ST_12MB</v>
      </c>
      <c r="J502" s="15" cm="1">
        <f t="array" ref="J502">SUMPRODUCT(--(I502=$I$2:$I$625))</f>
        <v>1</v>
      </c>
      <c r="K502" s="14">
        <v>20</v>
      </c>
      <c r="L502" s="15" t="s">
        <v>453</v>
      </c>
      <c r="M502" s="15" t="s">
        <v>10</v>
      </c>
      <c r="N502" s="14" t="s">
        <v>11</v>
      </c>
      <c r="O502" s="15" t="str">
        <f>"R_"&amp;P502&amp;"_"&amp;F502</f>
        <v>R_ATM_CL_ST</v>
      </c>
      <c r="P502" s="14" t="s">
        <v>495</v>
      </c>
      <c r="Q502" s="14" t="str">
        <f>VLOOKUP(L502,Nomencalture!$G$20:$H$33,2,0)</f>
        <v>Credit Card cash withdrawals / Credit Limit</v>
      </c>
      <c r="R502" s="16" t="str">
        <f t="shared" si="116"/>
        <v>12MB</v>
      </c>
      <c r="S502" s="16" t="s">
        <v>90</v>
      </c>
      <c r="T502" s="21">
        <v>12</v>
      </c>
      <c r="U502" s="21">
        <v>12</v>
      </c>
      <c r="V502" s="53" t="str">
        <f t="shared" si="105"/>
        <v>ALTER TABLE MDL_ABT_B_PD_TDC_S01 ADD I_R_ATM_CL_ST_12MB NUMBER;</v>
      </c>
      <c r="W502" s="9" t="str">
        <f>","&amp;H502&amp;"(CASE WHEN TIPO_CNSM_CD='"&amp;P502&amp;"' AND "&amp;X502&amp;" THEN "&amp;G502&amp;" END) AS "&amp;I502</f>
        <v>,AVG(CASE WHEN TIPO_CNSM_CD='ATM_CL' AND B.PERIODOMES=TO_CHAR(ADD_MONTHS(A.REF_DATE,-12),'YYYYMM') THEN R_ATM_LM END) AS I_R_ATM_CL_ST_12MB</v>
      </c>
      <c r="X502" s="54" t="str">
        <f t="shared" si="106"/>
        <v>B.PERIODOMES=TO_CHAR(ADD_MONTHS(A.REF_DATE,-12),'YYYYMM')</v>
      </c>
      <c r="Y502" s="54" t="str">
        <f>","&amp;I502&amp;"=B."&amp;I502</f>
        <v>,I_R_ATM_CL_ST_12MB=B.I_R_ATM_CL_ST_12MB</v>
      </c>
      <c r="Z502" s="40" t="str">
        <f>",B."&amp;I502</f>
        <v>,B.I_R_ATM_CL_ST_12MB</v>
      </c>
    </row>
    <row r="503" spans="1:26" x14ac:dyDescent="0.25">
      <c r="A503" s="8" t="s">
        <v>413</v>
      </c>
      <c r="B503" s="21">
        <f t="shared" si="107"/>
        <v>502</v>
      </c>
      <c r="C503" s="15">
        <f t="shared" si="108"/>
        <v>8</v>
      </c>
      <c r="D503" s="15">
        <f t="shared" si="117"/>
        <v>20</v>
      </c>
      <c r="E503" s="48" t="s">
        <v>402</v>
      </c>
      <c r="F503" s="48" t="s">
        <v>196</v>
      </c>
      <c r="G503" s="15" t="s">
        <v>155</v>
      </c>
      <c r="H503" s="15" t="s">
        <v>85</v>
      </c>
      <c r="I503" s="61" t="str">
        <f t="shared" si="118"/>
        <v>I_MV_R_ATM_CL_ST_L00M</v>
      </c>
      <c r="J503" s="15" cm="1">
        <f t="array" ref="J503">SUMPRODUCT(--(I503=$I$2:$I$625))</f>
        <v>1</v>
      </c>
      <c r="K503" s="14">
        <v>20</v>
      </c>
      <c r="L503" s="15" t="s">
        <v>453</v>
      </c>
      <c r="M503" s="15" t="s">
        <v>10</v>
      </c>
      <c r="N503" s="14" t="s">
        <v>520</v>
      </c>
      <c r="O503" s="15" t="str">
        <f>"R_"&amp;P503&amp;"_"&amp;F503</f>
        <v>R_ATM_CL_ST</v>
      </c>
      <c r="P503" s="14" t="s">
        <v>495</v>
      </c>
      <c r="Q503" s="14" t="str">
        <f>VLOOKUP(L503,Nomencalture!$G$20:$H$33,2,0)</f>
        <v>Credit Card cash withdrawals / Credit Limit</v>
      </c>
      <c r="R503" s="16" t="str">
        <f>IF(AND(S503="P",N503="R"),TEXT(T503,"00")&amp;"MB",IF(OR(T503&gt;1,N503="VM"),"L"&amp;TEXT(T503,"00")&amp;"_"&amp;TEXT(U503,"00"),"L"&amp;TEXT(U503,"00")&amp;"M"))</f>
        <v>L00M</v>
      </c>
      <c r="S503" s="16" t="s">
        <v>90</v>
      </c>
      <c r="T503" s="20">
        <v>1</v>
      </c>
      <c r="U503" s="21">
        <v>0</v>
      </c>
      <c r="V503" s="53" t="str">
        <f t="shared" si="105"/>
        <v>ALTER TABLE MDL_ABT_B_PD_TDC_S01 ADD I_MV_R_ATM_CL_ST_L00M NUMBER;</v>
      </c>
      <c r="W503" s="9" t="str">
        <f>","&amp;H503&amp;"(CASE WHEN TIPO_CNSM_CD='"&amp;P503&amp;"' AND "&amp;X503&amp;" THEN "&amp;G503&amp;" END) AS "&amp;I503</f>
        <v>,AVG(CASE WHEN TIPO_CNSM_CD='ATM_CL' AND B.PERIODOMES=TO_CHAR(ADD_MONTHS(A.REF_DATE,-0),'YYYYMM') THEN VM_R_ATM_LM END) AS I_MV_R_ATM_CL_ST_L00M</v>
      </c>
      <c r="X503" s="54" t="str">
        <f t="shared" si="106"/>
        <v>B.PERIODOMES=TO_CHAR(ADD_MONTHS(A.REF_DATE,-0),'YYYYMM')</v>
      </c>
      <c r="Y503" s="54" t="str">
        <f>","&amp;I503&amp;"=B."&amp;I503</f>
        <v>,I_MV_R_ATM_CL_ST_L00M=B.I_MV_R_ATM_CL_ST_L00M</v>
      </c>
      <c r="Z503" s="40" t="str">
        <f>",B."&amp;I503</f>
        <v>,B.I_MV_R_ATM_CL_ST_L00M</v>
      </c>
    </row>
    <row r="504" spans="1:26" x14ac:dyDescent="0.25">
      <c r="A504" s="8" t="s">
        <v>413</v>
      </c>
      <c r="B504" s="21">
        <f t="shared" si="107"/>
        <v>503</v>
      </c>
      <c r="C504" s="15">
        <f t="shared" si="108"/>
        <v>9</v>
      </c>
      <c r="D504" s="15">
        <f t="shared" si="117"/>
        <v>20</v>
      </c>
      <c r="E504" s="48" t="s">
        <v>402</v>
      </c>
      <c r="F504" s="48" t="s">
        <v>196</v>
      </c>
      <c r="G504" s="15" t="s">
        <v>155</v>
      </c>
      <c r="H504" s="15" t="s">
        <v>85</v>
      </c>
      <c r="I504" s="61" t="str">
        <f t="shared" si="118"/>
        <v>I_MV_R_ATM_CL_ST_L02_01</v>
      </c>
      <c r="J504" s="15" cm="1">
        <f t="array" ref="J504">SUMPRODUCT(--(I504=$I$2:$I$625))</f>
        <v>1</v>
      </c>
      <c r="K504" s="14">
        <v>24</v>
      </c>
      <c r="L504" s="15" t="s">
        <v>453</v>
      </c>
      <c r="M504" s="15" t="s">
        <v>10</v>
      </c>
      <c r="N504" s="14" t="s">
        <v>520</v>
      </c>
      <c r="O504" s="15" t="str">
        <f>"R_"&amp;P504&amp;"_"&amp;F504</f>
        <v>R_ATM_CL_ST</v>
      </c>
      <c r="P504" s="14" t="s">
        <v>495</v>
      </c>
      <c r="Q504" s="14" t="str">
        <f>VLOOKUP(L504,Nomencalture!$G$20:$H$33,2,0)</f>
        <v>Credit Card cash withdrawals / Credit Limit</v>
      </c>
      <c r="R504" s="16" t="str">
        <f>IF(AND(S504="P",N504="R"),TEXT(T504,"00")&amp;"MB",IF(OR(T504&gt;1,N504="VM"),"L"&amp;TEXT(T504,"00")&amp;"_"&amp;TEXT(U504,"00"),"L"&amp;TEXT(U504,"00")&amp;"M"))</f>
        <v>L02_01</v>
      </c>
      <c r="S504" s="16" t="s">
        <v>90</v>
      </c>
      <c r="T504" s="16">
        <v>2</v>
      </c>
      <c r="U504" s="22">
        <v>1</v>
      </c>
      <c r="V504" s="53" t="str">
        <f t="shared" si="105"/>
        <v>ALTER TABLE MDL_ABT_B_PD_TDC_S01 ADD I_MV_R_ATM_CL_ST_L02_01 NUMBER;</v>
      </c>
      <c r="W504" s="9" t="str">
        <f>","&amp;H504&amp;"(CASE WHEN TIPO_CNSM_CD='"&amp;P504&amp;"' AND "&amp;X504&amp;" THEN "&amp;G504&amp;" END) AS "&amp;I504</f>
        <v>,AVG(CASE WHEN TIPO_CNSM_CD='ATM_CL' AND B.PERIODOMES=TO_CHAR(ADD_MONTHS(A.REF_DATE,-1),'YYYYMM') THEN VM_R_ATM_LM END) AS I_MV_R_ATM_CL_ST_L02_01</v>
      </c>
      <c r="X504" s="54" t="str">
        <f t="shared" si="106"/>
        <v>B.PERIODOMES=TO_CHAR(ADD_MONTHS(A.REF_DATE,-1),'YYYYMM')</v>
      </c>
      <c r="Y504" s="54" t="str">
        <f>","&amp;I504&amp;"=B."&amp;I504</f>
        <v>,I_MV_R_ATM_CL_ST_L02_01=B.I_MV_R_ATM_CL_ST_L02_01</v>
      </c>
      <c r="Z504" s="40" t="str">
        <f>",B."&amp;I504</f>
        <v>,B.I_MV_R_ATM_CL_ST_L02_01</v>
      </c>
    </row>
    <row r="505" spans="1:26" x14ac:dyDescent="0.25">
      <c r="A505" s="8" t="s">
        <v>413</v>
      </c>
      <c r="B505" s="21">
        <f t="shared" si="107"/>
        <v>504</v>
      </c>
      <c r="C505" s="15">
        <f t="shared" si="108"/>
        <v>10</v>
      </c>
      <c r="D505" s="15">
        <f t="shared" si="117"/>
        <v>20</v>
      </c>
      <c r="E505" s="48" t="s">
        <v>402</v>
      </c>
      <c r="F505" s="48" t="s">
        <v>196</v>
      </c>
      <c r="G505" s="15" t="s">
        <v>155</v>
      </c>
      <c r="H505" s="15" t="s">
        <v>85</v>
      </c>
      <c r="I505" s="61" t="str">
        <f t="shared" si="118"/>
        <v>I_MV_R_ATM_CL_ST_L03_02</v>
      </c>
      <c r="J505" s="15" cm="1">
        <f t="array" ref="J505">SUMPRODUCT(--(I505=$I$2:$I$625))</f>
        <v>1</v>
      </c>
      <c r="K505" s="14">
        <v>24</v>
      </c>
      <c r="L505" s="15" t="s">
        <v>453</v>
      </c>
      <c r="M505" s="15" t="s">
        <v>10</v>
      </c>
      <c r="N505" s="14" t="s">
        <v>520</v>
      </c>
      <c r="O505" s="15" t="str">
        <f>"R_"&amp;P505&amp;"_"&amp;F505</f>
        <v>R_ATM_CL_ST</v>
      </c>
      <c r="P505" s="14" t="s">
        <v>495</v>
      </c>
      <c r="Q505" s="14" t="str">
        <f>VLOOKUP(L505,Nomencalture!$G$20:$H$33,2,0)</f>
        <v>Credit Card cash withdrawals / Credit Limit</v>
      </c>
      <c r="R505" s="16" t="str">
        <f t="shared" ref="R505:R509" si="119">IF(AND(S505="P",N505="R"),TEXT(T505,"00")&amp;"MB",IF(OR(T505&gt;1,N505="VM"),"L"&amp;TEXT(T505,"00")&amp;"_"&amp;TEXT(U505,"00"),"L"&amp;TEXT(U505,"00")&amp;"M"))</f>
        <v>L03_02</v>
      </c>
      <c r="S505" s="16" t="s">
        <v>90</v>
      </c>
      <c r="T505" s="16">
        <v>3</v>
      </c>
      <c r="U505" s="22">
        <v>2</v>
      </c>
      <c r="V505" s="53" t="str">
        <f t="shared" si="105"/>
        <v>ALTER TABLE MDL_ABT_B_PD_TDC_S01 ADD I_MV_R_ATM_CL_ST_L03_02 NUMBER;</v>
      </c>
      <c r="W505" s="9" t="str">
        <f>","&amp;H505&amp;"(CASE WHEN TIPO_CNSM_CD='"&amp;P505&amp;"' AND "&amp;X505&amp;" THEN "&amp;G505&amp;" END) AS "&amp;I505</f>
        <v>,AVG(CASE WHEN TIPO_CNSM_CD='ATM_CL' AND B.PERIODOMES=TO_CHAR(ADD_MONTHS(A.REF_DATE,-2),'YYYYMM') THEN VM_R_ATM_LM END) AS I_MV_R_ATM_CL_ST_L03_02</v>
      </c>
      <c r="X505" s="54" t="str">
        <f t="shared" si="106"/>
        <v>B.PERIODOMES=TO_CHAR(ADD_MONTHS(A.REF_DATE,-2),'YYYYMM')</v>
      </c>
      <c r="Y505" s="54" t="str">
        <f>","&amp;I505&amp;"=B."&amp;I505</f>
        <v>,I_MV_R_ATM_CL_ST_L03_02=B.I_MV_R_ATM_CL_ST_L03_02</v>
      </c>
      <c r="Z505" s="40" t="str">
        <f>",B."&amp;I505</f>
        <v>,B.I_MV_R_ATM_CL_ST_L03_02</v>
      </c>
    </row>
    <row r="506" spans="1:26" x14ac:dyDescent="0.25">
      <c r="A506" s="8" t="s">
        <v>413</v>
      </c>
      <c r="B506" s="21">
        <f t="shared" si="107"/>
        <v>505</v>
      </c>
      <c r="C506" s="15">
        <f t="shared" si="108"/>
        <v>11</v>
      </c>
      <c r="D506" s="15">
        <f t="shared" si="117"/>
        <v>20</v>
      </c>
      <c r="E506" s="48" t="s">
        <v>402</v>
      </c>
      <c r="F506" s="48" t="s">
        <v>196</v>
      </c>
      <c r="G506" s="15" t="s">
        <v>156</v>
      </c>
      <c r="H506" s="15" t="s">
        <v>85</v>
      </c>
      <c r="I506" s="61" t="str">
        <f t="shared" si="118"/>
        <v>I_QV_R_ATM_CL_ST_L06_03</v>
      </c>
      <c r="J506" s="15" cm="1">
        <f t="array" ref="J506">SUMPRODUCT(--(I506=$I$2:$I$625))</f>
        <v>1</v>
      </c>
      <c r="K506" s="14">
        <v>24</v>
      </c>
      <c r="L506" s="15" t="s">
        <v>453</v>
      </c>
      <c r="M506" s="15" t="s">
        <v>10</v>
      </c>
      <c r="N506" s="14" t="s">
        <v>521</v>
      </c>
      <c r="O506" s="15" t="str">
        <f>"R_"&amp;P506&amp;"_"&amp;F506</f>
        <v>R_ATM_CL_ST</v>
      </c>
      <c r="P506" s="14" t="s">
        <v>495</v>
      </c>
      <c r="Q506" s="14" t="str">
        <f>VLOOKUP(L506,Nomencalture!$G$20:$H$33,2,0)</f>
        <v>Credit Card cash withdrawals / Credit Limit</v>
      </c>
      <c r="R506" s="16" t="str">
        <f t="shared" si="119"/>
        <v>L06_03</v>
      </c>
      <c r="S506" s="16" t="s">
        <v>90</v>
      </c>
      <c r="T506" s="16">
        <v>6</v>
      </c>
      <c r="U506" s="22">
        <v>3</v>
      </c>
      <c r="V506" s="53" t="str">
        <f t="shared" si="105"/>
        <v>ALTER TABLE MDL_ABT_B_PD_TDC_S01 ADD I_QV_R_ATM_CL_ST_L06_03 NUMBER;</v>
      </c>
      <c r="W506" s="9" t="str">
        <f>","&amp;H506&amp;"(CASE WHEN TIPO_CNSM_CD='"&amp;P506&amp;"' AND "&amp;X506&amp;" THEN "&amp;G506&amp;" END) AS "&amp;I506</f>
        <v>,AVG(CASE WHEN TIPO_CNSM_CD='ATM_CL' AND B.PERIODOMES=TO_CHAR(ADD_MONTHS(A.REF_DATE,-3),'YYYYMM') THEN VT_R_ATM_LM END) AS I_QV_R_ATM_CL_ST_L06_03</v>
      </c>
      <c r="X506" s="54" t="str">
        <f t="shared" si="106"/>
        <v>B.PERIODOMES=TO_CHAR(ADD_MONTHS(A.REF_DATE,-3),'YYYYMM')</v>
      </c>
      <c r="Y506" s="54" t="str">
        <f>","&amp;I506&amp;"=B."&amp;I506</f>
        <v>,I_QV_R_ATM_CL_ST_L06_03=B.I_QV_R_ATM_CL_ST_L06_03</v>
      </c>
      <c r="Z506" s="40" t="str">
        <f>",B."&amp;I506</f>
        <v>,B.I_QV_R_ATM_CL_ST_L06_03</v>
      </c>
    </row>
    <row r="507" spans="1:26" x14ac:dyDescent="0.25">
      <c r="A507" s="8" t="s">
        <v>413</v>
      </c>
      <c r="B507" s="21">
        <f t="shared" si="107"/>
        <v>506</v>
      </c>
      <c r="C507" s="15">
        <f t="shared" si="108"/>
        <v>12</v>
      </c>
      <c r="D507" s="15">
        <f t="shared" si="117"/>
        <v>20</v>
      </c>
      <c r="E507" s="48" t="s">
        <v>402</v>
      </c>
      <c r="F507" s="48" t="s">
        <v>196</v>
      </c>
      <c r="G507" s="15" t="s">
        <v>156</v>
      </c>
      <c r="H507" s="15" t="s">
        <v>85</v>
      </c>
      <c r="I507" s="61" t="str">
        <f t="shared" si="118"/>
        <v>I_QV_R_ATM_CL_ST_L09_06</v>
      </c>
      <c r="J507" s="15" cm="1">
        <f t="array" ref="J507">SUMPRODUCT(--(I507=$I$2:$I$625))</f>
        <v>1</v>
      </c>
      <c r="K507" s="14">
        <v>24</v>
      </c>
      <c r="L507" s="15" t="s">
        <v>453</v>
      </c>
      <c r="M507" s="15" t="s">
        <v>10</v>
      </c>
      <c r="N507" s="14" t="s">
        <v>521</v>
      </c>
      <c r="O507" s="15" t="str">
        <f>"R_"&amp;P507&amp;"_"&amp;F507</f>
        <v>R_ATM_CL_ST</v>
      </c>
      <c r="P507" s="14" t="s">
        <v>495</v>
      </c>
      <c r="Q507" s="14" t="str">
        <f>VLOOKUP(L507,Nomencalture!$G$20:$H$33,2,0)</f>
        <v>Credit Card cash withdrawals / Credit Limit</v>
      </c>
      <c r="R507" s="16" t="str">
        <f t="shared" si="119"/>
        <v>L09_06</v>
      </c>
      <c r="S507" s="16" t="s">
        <v>90</v>
      </c>
      <c r="T507" s="16">
        <v>9</v>
      </c>
      <c r="U507" s="22">
        <v>6</v>
      </c>
      <c r="V507" s="53" t="str">
        <f t="shared" si="105"/>
        <v>ALTER TABLE MDL_ABT_B_PD_TDC_S01 ADD I_QV_R_ATM_CL_ST_L09_06 NUMBER;</v>
      </c>
      <c r="W507" s="9" t="str">
        <f>","&amp;H507&amp;"(CASE WHEN TIPO_CNSM_CD='"&amp;P507&amp;"' AND "&amp;X507&amp;" THEN "&amp;G507&amp;" END) AS "&amp;I507</f>
        <v>,AVG(CASE WHEN TIPO_CNSM_CD='ATM_CL' AND B.PERIODOMES=TO_CHAR(ADD_MONTHS(A.REF_DATE,-6),'YYYYMM') THEN VT_R_ATM_LM END) AS I_QV_R_ATM_CL_ST_L09_06</v>
      </c>
      <c r="X507" s="54" t="str">
        <f t="shared" si="106"/>
        <v>B.PERIODOMES=TO_CHAR(ADD_MONTHS(A.REF_DATE,-6),'YYYYMM')</v>
      </c>
      <c r="Y507" s="54" t="str">
        <f>","&amp;I507&amp;"=B."&amp;I507</f>
        <v>,I_QV_R_ATM_CL_ST_L09_06=B.I_QV_R_ATM_CL_ST_L09_06</v>
      </c>
      <c r="Z507" s="40" t="str">
        <f>",B."&amp;I507</f>
        <v>,B.I_QV_R_ATM_CL_ST_L09_06</v>
      </c>
    </row>
    <row r="508" spans="1:26" x14ac:dyDescent="0.25">
      <c r="A508" s="8" t="s">
        <v>413</v>
      </c>
      <c r="B508" s="21">
        <f t="shared" si="107"/>
        <v>507</v>
      </c>
      <c r="C508" s="15">
        <f t="shared" si="108"/>
        <v>13</v>
      </c>
      <c r="D508" s="15">
        <f t="shared" si="117"/>
        <v>20</v>
      </c>
      <c r="E508" s="48" t="s">
        <v>402</v>
      </c>
      <c r="F508" s="48" t="s">
        <v>196</v>
      </c>
      <c r="G508" s="15" t="s">
        <v>156</v>
      </c>
      <c r="H508" s="15" t="s">
        <v>85</v>
      </c>
      <c r="I508" s="61" t="str">
        <f t="shared" si="118"/>
        <v>I_QV_R_ATM_CL_ST_L12_09</v>
      </c>
      <c r="J508" s="15" cm="1">
        <f t="array" ref="J508">SUMPRODUCT(--(I508=$I$2:$I$625))</f>
        <v>1</v>
      </c>
      <c r="K508" s="14">
        <v>24</v>
      </c>
      <c r="L508" s="15" t="s">
        <v>453</v>
      </c>
      <c r="M508" s="15" t="s">
        <v>10</v>
      </c>
      <c r="N508" s="14" t="s">
        <v>521</v>
      </c>
      <c r="O508" s="15" t="str">
        <f>"R_"&amp;P508&amp;"_"&amp;F508</f>
        <v>R_ATM_CL_ST</v>
      </c>
      <c r="P508" s="14" t="s">
        <v>495</v>
      </c>
      <c r="Q508" s="14" t="str">
        <f>VLOOKUP(L508,Nomencalture!$G$20:$H$33,2,0)</f>
        <v>Credit Card cash withdrawals / Credit Limit</v>
      </c>
      <c r="R508" s="16" t="str">
        <f t="shared" si="119"/>
        <v>L12_09</v>
      </c>
      <c r="S508" s="16" t="s">
        <v>90</v>
      </c>
      <c r="T508" s="16">
        <v>12</v>
      </c>
      <c r="U508" s="22">
        <v>9</v>
      </c>
      <c r="V508" s="53" t="str">
        <f t="shared" si="105"/>
        <v>ALTER TABLE MDL_ABT_B_PD_TDC_S01 ADD I_QV_R_ATM_CL_ST_L12_09 NUMBER;</v>
      </c>
      <c r="W508" s="9" t="str">
        <f>","&amp;H508&amp;"(CASE WHEN TIPO_CNSM_CD='"&amp;P508&amp;"' AND "&amp;X508&amp;" THEN "&amp;G508&amp;" END) AS "&amp;I508</f>
        <v>,AVG(CASE WHEN TIPO_CNSM_CD='ATM_CL' AND B.PERIODOMES=TO_CHAR(ADD_MONTHS(A.REF_DATE,-9),'YYYYMM') THEN VT_R_ATM_LM END) AS I_QV_R_ATM_CL_ST_L12_09</v>
      </c>
      <c r="X508" s="54" t="str">
        <f t="shared" si="106"/>
        <v>B.PERIODOMES=TO_CHAR(ADD_MONTHS(A.REF_DATE,-9),'YYYYMM')</v>
      </c>
      <c r="Y508" s="54" t="str">
        <f>","&amp;I508&amp;"=B."&amp;I508</f>
        <v>,I_QV_R_ATM_CL_ST_L12_09=B.I_QV_R_ATM_CL_ST_L12_09</v>
      </c>
      <c r="Z508" s="40" t="str">
        <f>",B."&amp;I508</f>
        <v>,B.I_QV_R_ATM_CL_ST_L12_09</v>
      </c>
    </row>
    <row r="509" spans="1:26" x14ac:dyDescent="0.25">
      <c r="A509" s="8" t="s">
        <v>413</v>
      </c>
      <c r="B509" s="21">
        <f t="shared" si="107"/>
        <v>508</v>
      </c>
      <c r="C509" s="15">
        <f t="shared" si="108"/>
        <v>14</v>
      </c>
      <c r="D509" s="15">
        <f t="shared" si="117"/>
        <v>20</v>
      </c>
      <c r="E509" s="48" t="s">
        <v>402</v>
      </c>
      <c r="F509" s="48" t="s">
        <v>196</v>
      </c>
      <c r="G509" s="15" t="s">
        <v>157</v>
      </c>
      <c r="H509" s="15" t="s">
        <v>85</v>
      </c>
      <c r="I509" s="61" t="str">
        <f t="shared" si="118"/>
        <v>I_SV_R_ATM_CL_ST_L12_06</v>
      </c>
      <c r="J509" s="15" cm="1">
        <f t="array" ref="J509">SUMPRODUCT(--(I509=$I$2:$I$625))</f>
        <v>1</v>
      </c>
      <c r="K509" s="14">
        <v>24</v>
      </c>
      <c r="L509" s="15" t="s">
        <v>453</v>
      </c>
      <c r="M509" s="15" t="s">
        <v>10</v>
      </c>
      <c r="N509" s="14" t="s">
        <v>523</v>
      </c>
      <c r="O509" s="15" t="str">
        <f>"R_"&amp;P509&amp;"_"&amp;F509</f>
        <v>R_ATM_CL_ST</v>
      </c>
      <c r="P509" s="14" t="s">
        <v>495</v>
      </c>
      <c r="Q509" s="14" t="str">
        <f>VLOOKUP(L509,Nomencalture!$G$20:$H$33,2,0)</f>
        <v>Credit Card cash withdrawals / Credit Limit</v>
      </c>
      <c r="R509" s="16" t="str">
        <f t="shared" si="119"/>
        <v>L12_06</v>
      </c>
      <c r="S509" s="16" t="s">
        <v>90</v>
      </c>
      <c r="T509" s="16">
        <v>12</v>
      </c>
      <c r="U509" s="22">
        <v>6</v>
      </c>
      <c r="V509" s="53" t="str">
        <f t="shared" si="105"/>
        <v>ALTER TABLE MDL_ABT_B_PD_TDC_S01 ADD I_SV_R_ATM_CL_ST_L12_06 NUMBER;</v>
      </c>
      <c r="W509" s="9" t="str">
        <f>","&amp;H509&amp;"(CASE WHEN TIPO_CNSM_CD='"&amp;P509&amp;"' AND "&amp;X509&amp;" THEN "&amp;G509&amp;" END) AS "&amp;I509</f>
        <v>,AVG(CASE WHEN TIPO_CNSM_CD='ATM_CL' AND B.PERIODOMES=TO_CHAR(ADD_MONTHS(A.REF_DATE,-6),'YYYYMM') THEN VS_R_ATM_LM END) AS I_SV_R_ATM_CL_ST_L12_06</v>
      </c>
      <c r="X509" s="54" t="str">
        <f t="shared" si="106"/>
        <v>B.PERIODOMES=TO_CHAR(ADD_MONTHS(A.REF_DATE,-6),'YYYYMM')</v>
      </c>
      <c r="Y509" s="54" t="str">
        <f>","&amp;I509&amp;"=B."&amp;I509</f>
        <v>,I_SV_R_ATM_CL_ST_L12_06=B.I_SV_R_ATM_CL_ST_L12_06</v>
      </c>
      <c r="Z509" s="40" t="str">
        <f>",B."&amp;I509</f>
        <v>,B.I_SV_R_ATM_CL_ST_L12_06</v>
      </c>
    </row>
    <row r="510" spans="1:26" x14ac:dyDescent="0.25">
      <c r="A510" s="8" t="s">
        <v>413</v>
      </c>
      <c r="B510" s="21">
        <f t="shared" si="107"/>
        <v>509</v>
      </c>
      <c r="C510" s="15">
        <f t="shared" si="108"/>
        <v>15</v>
      </c>
      <c r="D510" s="15">
        <f t="shared" si="117"/>
        <v>20</v>
      </c>
      <c r="E510" s="48" t="s">
        <v>402</v>
      </c>
      <c r="F510" s="48" t="s">
        <v>196</v>
      </c>
      <c r="G510" s="15" t="s">
        <v>154</v>
      </c>
      <c r="H510" s="15" t="s">
        <v>85</v>
      </c>
      <c r="I510" s="61" t="str">
        <f t="shared" si="118"/>
        <v>I_AV_R_ATM_CL_ST_L03M</v>
      </c>
      <c r="J510" s="15" cm="1">
        <f t="array" ref="J510">SUMPRODUCT(--(I510=$I$2:$I$625))</f>
        <v>1</v>
      </c>
      <c r="K510" s="14">
        <v>23</v>
      </c>
      <c r="L510" s="15" t="s">
        <v>453</v>
      </c>
      <c r="M510" s="15" t="s">
        <v>10</v>
      </c>
      <c r="N510" s="14" t="s">
        <v>15</v>
      </c>
      <c r="O510" s="15" t="str">
        <f>"R_"&amp;P510&amp;"_"&amp;F510</f>
        <v>R_ATM_CL_ST</v>
      </c>
      <c r="P510" s="14" t="s">
        <v>495</v>
      </c>
      <c r="Q510" s="14" t="str">
        <f>VLOOKUP(L510,Nomencalture!$G$20:$H$33,2,0)</f>
        <v>Credit Card cash withdrawals / Credit Limit</v>
      </c>
      <c r="R510" s="16" t="str">
        <f>IF(AND(S510="P",N510="R"),TEXT(T510,"00")&amp;"MB",IF(OR(T510&gt;1,N510="VM"),"L"&amp;TEXT(T510,"00")&amp;"_"&amp;TEXT(U510,"00"),"L"&amp;TEXT(U510,"00")&amp;"M"))</f>
        <v>L03M</v>
      </c>
      <c r="S510" s="16" t="s">
        <v>54</v>
      </c>
      <c r="T510" s="20">
        <v>1</v>
      </c>
      <c r="U510" s="21">
        <v>3</v>
      </c>
      <c r="V510" s="53" t="str">
        <f t="shared" si="105"/>
        <v>ALTER TABLE MDL_ABT_B_PD_TDC_S01 ADD I_AV_R_ATM_CL_ST_L03M NUMBER;</v>
      </c>
      <c r="W510" s="9" t="str">
        <f>","&amp;H510&amp;"(CASE WHEN TIPO_CNSM_CD='"&amp;P510&amp;"' AND "&amp;X510&amp;" THEN "&amp;G510&amp;" END) AS "&amp;I510</f>
        <v>,AVG(CASE WHEN TIPO_CNSM_CD='ATM_CL' AND B.PERIODOMES BETWEEN TO_CHAR(ADD_MONTHS(A.REF_DATE,-3),'YYYYMM') AND TO_CHAR(ADD_MONTHS(A.REF_DATE,-1),'YYYYMM') THEN R_ATM_LM END) AS I_AV_R_ATM_CL_ST_L03M</v>
      </c>
      <c r="X510" s="54" t="str">
        <f t="shared" si="106"/>
        <v>B.PERIODOMES BETWEEN TO_CHAR(ADD_MONTHS(A.REF_DATE,-3),'YYYYMM') AND TO_CHAR(ADD_MONTHS(A.REF_DATE,-1),'YYYYMM')</v>
      </c>
      <c r="Y510" s="54" t="str">
        <f>","&amp;I510&amp;"=B."&amp;I510</f>
        <v>,I_AV_R_ATM_CL_ST_L03M=B.I_AV_R_ATM_CL_ST_L03M</v>
      </c>
      <c r="Z510" s="40" t="str">
        <f>",B."&amp;I510</f>
        <v>,B.I_AV_R_ATM_CL_ST_L03M</v>
      </c>
    </row>
    <row r="511" spans="1:26" x14ac:dyDescent="0.25">
      <c r="A511" s="8" t="s">
        <v>413</v>
      </c>
      <c r="B511" s="21">
        <f t="shared" si="107"/>
        <v>510</v>
      </c>
      <c r="C511" s="15">
        <f t="shared" si="108"/>
        <v>16</v>
      </c>
      <c r="D511" s="15">
        <f t="shared" si="117"/>
        <v>20</v>
      </c>
      <c r="E511" s="48" t="s">
        <v>402</v>
      </c>
      <c r="F511" s="48" t="s">
        <v>196</v>
      </c>
      <c r="G511" s="15" t="s">
        <v>154</v>
      </c>
      <c r="H511" s="15" t="s">
        <v>85</v>
      </c>
      <c r="I511" s="61" t="str">
        <f t="shared" si="118"/>
        <v>I_AV_R_ATM_CL_ST_L06M</v>
      </c>
      <c r="J511" s="15" cm="1">
        <f t="array" ref="J511">SUMPRODUCT(--(I511=$I$2:$I$625))</f>
        <v>1</v>
      </c>
      <c r="K511" s="14">
        <v>23</v>
      </c>
      <c r="L511" s="15" t="s">
        <v>453</v>
      </c>
      <c r="M511" s="15" t="s">
        <v>10</v>
      </c>
      <c r="N511" s="14" t="s">
        <v>15</v>
      </c>
      <c r="O511" s="15" t="str">
        <f>"R_"&amp;P511&amp;"_"&amp;F511</f>
        <v>R_ATM_CL_ST</v>
      </c>
      <c r="P511" s="14" t="s">
        <v>495</v>
      </c>
      <c r="Q511" s="14" t="str">
        <f>VLOOKUP(L511,Nomencalture!$G$20:$H$33,2,0)</f>
        <v>Credit Card cash withdrawals / Credit Limit</v>
      </c>
      <c r="R511" s="16" t="str">
        <f>IF(AND(S511="P",N511="R"),TEXT(T511,"00")&amp;"MB",IF(OR(T511&gt;1,N511="VM"),"L"&amp;TEXT(T511,"00")&amp;"_"&amp;TEXT(U511,"00"),"L"&amp;TEXT(U511,"00")&amp;"M"))</f>
        <v>L06M</v>
      </c>
      <c r="S511" s="16" t="s">
        <v>54</v>
      </c>
      <c r="T511" s="20">
        <v>1</v>
      </c>
      <c r="U511" s="21">
        <v>6</v>
      </c>
      <c r="V511" s="53" t="str">
        <f t="shared" si="105"/>
        <v>ALTER TABLE MDL_ABT_B_PD_TDC_S01 ADD I_AV_R_ATM_CL_ST_L06M NUMBER;</v>
      </c>
      <c r="W511" s="9" t="str">
        <f>","&amp;H511&amp;"(CASE WHEN TIPO_CNSM_CD='"&amp;P511&amp;"' AND "&amp;X511&amp;" THEN "&amp;G511&amp;" END) AS "&amp;I511</f>
        <v>,AVG(CASE WHEN TIPO_CNSM_CD='ATM_CL' AND B.PERIODOMES BETWEEN TO_CHAR(ADD_MONTHS(A.REF_DATE,-6),'YYYYMM') AND TO_CHAR(ADD_MONTHS(A.REF_DATE,-1),'YYYYMM') THEN R_ATM_LM END) AS I_AV_R_ATM_CL_ST_L06M</v>
      </c>
      <c r="X511" s="54" t="str">
        <f t="shared" si="106"/>
        <v>B.PERIODOMES BETWEEN TO_CHAR(ADD_MONTHS(A.REF_DATE,-6),'YYYYMM') AND TO_CHAR(ADD_MONTHS(A.REF_DATE,-1),'YYYYMM')</v>
      </c>
      <c r="Y511" s="54" t="str">
        <f>","&amp;I511&amp;"=B."&amp;I511</f>
        <v>,I_AV_R_ATM_CL_ST_L06M=B.I_AV_R_ATM_CL_ST_L06M</v>
      </c>
      <c r="Z511" s="40" t="str">
        <f>",B."&amp;I511</f>
        <v>,B.I_AV_R_ATM_CL_ST_L06M</v>
      </c>
    </row>
    <row r="512" spans="1:26" x14ac:dyDescent="0.25">
      <c r="A512" s="8" t="s">
        <v>413</v>
      </c>
      <c r="B512" s="21">
        <f t="shared" si="107"/>
        <v>511</v>
      </c>
      <c r="C512" s="15">
        <f t="shared" si="108"/>
        <v>17</v>
      </c>
      <c r="D512" s="15">
        <f t="shared" si="117"/>
        <v>20</v>
      </c>
      <c r="E512" s="48" t="s">
        <v>402</v>
      </c>
      <c r="F512" s="48" t="s">
        <v>196</v>
      </c>
      <c r="G512" s="15" t="s">
        <v>154</v>
      </c>
      <c r="H512" s="15" t="s">
        <v>85</v>
      </c>
      <c r="I512" s="61" t="str">
        <f t="shared" si="118"/>
        <v>I_AV_R_ATM_CL_ST_L12M</v>
      </c>
      <c r="J512" s="15" cm="1">
        <f t="array" ref="J512">SUMPRODUCT(--(I512=$I$2:$I$625))</f>
        <v>1</v>
      </c>
      <c r="K512" s="14">
        <v>23</v>
      </c>
      <c r="L512" s="15" t="s">
        <v>453</v>
      </c>
      <c r="M512" s="15" t="s">
        <v>10</v>
      </c>
      <c r="N512" s="14" t="s">
        <v>15</v>
      </c>
      <c r="O512" s="15" t="str">
        <f>"R_"&amp;P512&amp;"_"&amp;F512</f>
        <v>R_ATM_CL_ST</v>
      </c>
      <c r="P512" s="14" t="s">
        <v>495</v>
      </c>
      <c r="Q512" s="14" t="str">
        <f>VLOOKUP(L512,Nomencalture!$G$20:$H$33,2,0)</f>
        <v>Credit Card cash withdrawals / Credit Limit</v>
      </c>
      <c r="R512" s="16" t="str">
        <f t="shared" ref="R512:R521" si="120">IF(AND(S512="P",N512="R"),TEXT(T512,"00")&amp;"MB",IF(OR(T512&gt;1,N512="VM"),"L"&amp;TEXT(T512,"00")&amp;"_"&amp;TEXT(U512,"00"),"L"&amp;TEXT(U512,"00")&amp;"M"))</f>
        <v>L12M</v>
      </c>
      <c r="S512" s="16" t="s">
        <v>54</v>
      </c>
      <c r="T512" s="20">
        <v>1</v>
      </c>
      <c r="U512" s="21">
        <v>12</v>
      </c>
      <c r="V512" s="53" t="str">
        <f t="shared" si="105"/>
        <v>ALTER TABLE MDL_ABT_B_PD_TDC_S01 ADD I_AV_R_ATM_CL_ST_L12M NUMBER;</v>
      </c>
      <c r="W512" s="9" t="str">
        <f>","&amp;H512&amp;"(CASE WHEN TIPO_CNSM_CD='"&amp;P512&amp;"' AND "&amp;X512&amp;" THEN "&amp;G512&amp;" END) AS "&amp;I512</f>
        <v>,AVG(CASE WHEN TIPO_CNSM_CD='ATM_CL' AND B.PERIODOMES BETWEEN TO_CHAR(ADD_MONTHS(A.REF_DATE,-12),'YYYYMM') AND TO_CHAR(ADD_MONTHS(A.REF_DATE,-1),'YYYYMM') THEN R_ATM_LM END) AS I_AV_R_ATM_CL_ST_L12M</v>
      </c>
      <c r="X512" s="54" t="str">
        <f t="shared" si="106"/>
        <v>B.PERIODOMES BETWEEN TO_CHAR(ADD_MONTHS(A.REF_DATE,-12),'YYYYMM') AND TO_CHAR(ADD_MONTHS(A.REF_DATE,-1),'YYYYMM')</v>
      </c>
      <c r="Y512" s="54" t="str">
        <f>","&amp;I512&amp;"=B."&amp;I512</f>
        <v>,I_AV_R_ATM_CL_ST_L12M=B.I_AV_R_ATM_CL_ST_L12M</v>
      </c>
      <c r="Z512" s="40" t="str">
        <f>",B."&amp;I512</f>
        <v>,B.I_AV_R_ATM_CL_ST_L12M</v>
      </c>
    </row>
    <row r="513" spans="1:26" x14ac:dyDescent="0.25">
      <c r="A513" s="8" t="s">
        <v>413</v>
      </c>
      <c r="B513" s="21">
        <f t="shared" si="107"/>
        <v>512</v>
      </c>
      <c r="C513" s="15">
        <f t="shared" si="108"/>
        <v>18</v>
      </c>
      <c r="D513" s="15">
        <f t="shared" si="117"/>
        <v>20</v>
      </c>
      <c r="E513" s="48" t="s">
        <v>402</v>
      </c>
      <c r="F513" s="48" t="s">
        <v>196</v>
      </c>
      <c r="G513" s="15" t="s">
        <v>154</v>
      </c>
      <c r="H513" s="15" t="s">
        <v>85</v>
      </c>
      <c r="I513" s="61" t="str">
        <f t="shared" si="118"/>
        <v>I_AV_R_ATM_CL_ST_L13_24</v>
      </c>
      <c r="J513" s="15" cm="1">
        <f t="array" ref="J513">SUMPRODUCT(--(I513=$I$2:$I$625))</f>
        <v>1</v>
      </c>
      <c r="K513" s="14">
        <v>25</v>
      </c>
      <c r="L513" s="15" t="s">
        <v>453</v>
      </c>
      <c r="M513" s="15" t="s">
        <v>10</v>
      </c>
      <c r="N513" s="14" t="s">
        <v>15</v>
      </c>
      <c r="O513" s="15" t="str">
        <f>"R_"&amp;P513&amp;"_"&amp;F513</f>
        <v>R_ATM_CL_ST</v>
      </c>
      <c r="P513" s="14" t="s">
        <v>495</v>
      </c>
      <c r="Q513" s="14" t="str">
        <f>VLOOKUP(L513,Nomencalture!$G$20:$H$33,2,0)</f>
        <v>Credit Card cash withdrawals / Credit Limit</v>
      </c>
      <c r="R513" s="16" t="str">
        <f t="shared" si="120"/>
        <v>L13_24</v>
      </c>
      <c r="S513" s="16" t="s">
        <v>54</v>
      </c>
      <c r="T513" s="20">
        <v>13</v>
      </c>
      <c r="U513" s="21">
        <v>24</v>
      </c>
      <c r="V513" s="53" t="str">
        <f t="shared" si="105"/>
        <v>ALTER TABLE MDL_ABT_B_PD_TDC_S01 ADD I_AV_R_ATM_CL_ST_L13_24 NUMBER;</v>
      </c>
      <c r="W513" s="9" t="str">
        <f>","&amp;H513&amp;"(CASE WHEN TIPO_CNSM_CD='"&amp;P513&amp;"' AND "&amp;X513&amp;" THEN "&amp;G513&amp;" END) AS "&amp;I513</f>
        <v>,AVG(CASE WHEN TIPO_CNSM_CD='ATM_CL' AND B.PERIODOMES BETWEEN TO_CHAR(ADD_MONTHS(A.REF_DATE,-24),'YYYYMM') AND TO_CHAR(ADD_MONTHS(A.REF_DATE,-13),'YYYYMM') THEN R_ATM_LM END) AS I_AV_R_ATM_CL_ST_L13_24</v>
      </c>
      <c r="X513" s="54" t="str">
        <f t="shared" si="106"/>
        <v>B.PERIODOMES BETWEEN TO_CHAR(ADD_MONTHS(A.REF_DATE,-24),'YYYYMM') AND TO_CHAR(ADD_MONTHS(A.REF_DATE,-13),'YYYYMM')</v>
      </c>
      <c r="Y513" s="54" t="str">
        <f>","&amp;I513&amp;"=B."&amp;I513</f>
        <v>,I_AV_R_ATM_CL_ST_L13_24=B.I_AV_R_ATM_CL_ST_L13_24</v>
      </c>
      <c r="Z513" s="40" t="str">
        <f>",B."&amp;I513</f>
        <v>,B.I_AV_R_ATM_CL_ST_L13_24</v>
      </c>
    </row>
    <row r="514" spans="1:26" x14ac:dyDescent="0.25">
      <c r="A514" s="8" t="s">
        <v>413</v>
      </c>
      <c r="B514" s="21">
        <f t="shared" si="107"/>
        <v>513</v>
      </c>
      <c r="C514" s="15">
        <f t="shared" si="108"/>
        <v>19</v>
      </c>
      <c r="D514" s="15">
        <f t="shared" si="117"/>
        <v>20</v>
      </c>
      <c r="E514" s="48" t="s">
        <v>402</v>
      </c>
      <c r="F514" s="48" t="s">
        <v>196</v>
      </c>
      <c r="G514" s="15" t="s">
        <v>158</v>
      </c>
      <c r="H514" s="15" t="s">
        <v>86</v>
      </c>
      <c r="I514" s="61" t="str">
        <f t="shared" si="118"/>
        <v>I_SIN_R_ATM_CL_ST_L03M</v>
      </c>
      <c r="J514" s="15" cm="1">
        <f t="array" ref="J514">SUMPRODUCT(--(I514=$I$2:$I$625))</f>
        <v>1</v>
      </c>
      <c r="K514" s="14">
        <v>24</v>
      </c>
      <c r="L514" s="15" t="s">
        <v>453</v>
      </c>
      <c r="M514" s="15" t="s">
        <v>10</v>
      </c>
      <c r="N514" s="14" t="s">
        <v>16</v>
      </c>
      <c r="O514" s="15" t="str">
        <f>"R_"&amp;P514&amp;"_"&amp;F514</f>
        <v>R_ATM_CL_ST</v>
      </c>
      <c r="P514" s="14" t="s">
        <v>495</v>
      </c>
      <c r="Q514" s="14" t="str">
        <f>VLOOKUP(L514,Nomencalture!$G$20:$H$33,2,0)</f>
        <v>Credit Card cash withdrawals / Credit Limit</v>
      </c>
      <c r="R514" s="16" t="str">
        <f t="shared" si="120"/>
        <v>L03M</v>
      </c>
      <c r="S514" s="16" t="s">
        <v>54</v>
      </c>
      <c r="T514" s="20">
        <v>1</v>
      </c>
      <c r="U514" s="21">
        <v>3</v>
      </c>
      <c r="V514" s="53" t="str">
        <f t="shared" ref="V514:V577" si="121">"ALTER TABLE MDL_ABT_B_PD_TDC_S01 ADD "&amp;I514&amp;" NUMBER;"</f>
        <v>ALTER TABLE MDL_ABT_B_PD_TDC_S01 ADD I_SIN_R_ATM_CL_ST_L03M NUMBER;</v>
      </c>
      <c r="W514" s="9" t="str">
        <f>","&amp;H514&amp;"(CASE WHEN TIPO_CNSM_CD='"&amp;P514&amp;"' AND "&amp;X514&amp;" THEN "&amp;G514&amp;" END) AS "&amp;I514</f>
        <v>,SUM(CASE WHEN TIPO_CNSM_CD='ATM_CL' AND B.PERIODOMES BETWEEN TO_CHAR(ADD_MONTHS(A.REF_DATE,-3),'YYYYMM') AND TO_CHAR(ADD_MONTHS(A.REF_DATE,-1),'YYYYMM') THEN IN_R_ATM_LM END) AS I_SIN_R_ATM_CL_ST_L03M</v>
      </c>
      <c r="X514" s="54" t="str">
        <f t="shared" ref="X514:X577" si="122">IF(S514="P","B.PERIODOMES=TO_CHAR(ADD_MONTHS(A.REF_DATE,-"&amp;U514&amp;"),'YYYYMM')","B.PERIODOMES BETWEEN TO_CHAR(ADD_MONTHS(A.REF_DATE,-"&amp;U514&amp;"),'YYYYMM') AND TO_CHAR(ADD_MONTHS(A.REF_DATE,-"&amp;T514&amp;"),'YYYYMM')")</f>
        <v>B.PERIODOMES BETWEEN TO_CHAR(ADD_MONTHS(A.REF_DATE,-3),'YYYYMM') AND TO_CHAR(ADD_MONTHS(A.REF_DATE,-1),'YYYYMM')</v>
      </c>
      <c r="Y514" s="54" t="str">
        <f>","&amp;I514&amp;"=B."&amp;I514</f>
        <v>,I_SIN_R_ATM_CL_ST_L03M=B.I_SIN_R_ATM_CL_ST_L03M</v>
      </c>
      <c r="Z514" s="40" t="str">
        <f>",B."&amp;I514</f>
        <v>,B.I_SIN_R_ATM_CL_ST_L03M</v>
      </c>
    </row>
    <row r="515" spans="1:26" x14ac:dyDescent="0.25">
      <c r="A515" s="8" t="s">
        <v>413</v>
      </c>
      <c r="B515" s="21">
        <f t="shared" si="107"/>
        <v>514</v>
      </c>
      <c r="C515" s="15">
        <f t="shared" si="108"/>
        <v>20</v>
      </c>
      <c r="D515" s="15">
        <f t="shared" si="117"/>
        <v>20</v>
      </c>
      <c r="E515" s="48" t="s">
        <v>402</v>
      </c>
      <c r="F515" s="48" t="s">
        <v>196</v>
      </c>
      <c r="G515" s="15" t="s">
        <v>158</v>
      </c>
      <c r="H515" s="15" t="s">
        <v>86</v>
      </c>
      <c r="I515" s="61" t="str">
        <f t="shared" si="118"/>
        <v>I_SIN_R_ATM_CL_ST_L06M</v>
      </c>
      <c r="J515" s="15" cm="1">
        <f t="array" ref="J515">SUMPRODUCT(--(I515=$I$2:$I$625))</f>
        <v>1</v>
      </c>
      <c r="K515" s="14">
        <v>24</v>
      </c>
      <c r="L515" s="15" t="s">
        <v>453</v>
      </c>
      <c r="M515" s="15" t="s">
        <v>10</v>
      </c>
      <c r="N515" s="14" t="s">
        <v>16</v>
      </c>
      <c r="O515" s="15" t="str">
        <f>"R_"&amp;P515&amp;"_"&amp;F515</f>
        <v>R_ATM_CL_ST</v>
      </c>
      <c r="P515" s="14" t="s">
        <v>495</v>
      </c>
      <c r="Q515" s="14" t="str">
        <f>VLOOKUP(L515,Nomencalture!$G$20:$H$33,2,0)</f>
        <v>Credit Card cash withdrawals / Credit Limit</v>
      </c>
      <c r="R515" s="16" t="str">
        <f t="shared" si="120"/>
        <v>L06M</v>
      </c>
      <c r="S515" s="16" t="s">
        <v>54</v>
      </c>
      <c r="T515" s="20">
        <v>1</v>
      </c>
      <c r="U515" s="21">
        <v>6</v>
      </c>
      <c r="V515" s="53" t="str">
        <f t="shared" si="121"/>
        <v>ALTER TABLE MDL_ABT_B_PD_TDC_S01 ADD I_SIN_R_ATM_CL_ST_L06M NUMBER;</v>
      </c>
      <c r="W515" s="9" t="str">
        <f>","&amp;H515&amp;"(CASE WHEN TIPO_CNSM_CD='"&amp;P515&amp;"' AND "&amp;X515&amp;" THEN "&amp;G515&amp;" END) AS "&amp;I515</f>
        <v>,SUM(CASE WHEN TIPO_CNSM_CD='ATM_CL' AND B.PERIODOMES BETWEEN TO_CHAR(ADD_MONTHS(A.REF_DATE,-6),'YYYYMM') AND TO_CHAR(ADD_MONTHS(A.REF_DATE,-1),'YYYYMM') THEN IN_R_ATM_LM END) AS I_SIN_R_ATM_CL_ST_L06M</v>
      </c>
      <c r="X515" s="54" t="str">
        <f t="shared" si="122"/>
        <v>B.PERIODOMES BETWEEN TO_CHAR(ADD_MONTHS(A.REF_DATE,-6),'YYYYMM') AND TO_CHAR(ADD_MONTHS(A.REF_DATE,-1),'YYYYMM')</v>
      </c>
      <c r="Y515" s="54" t="str">
        <f>","&amp;I515&amp;"=B."&amp;I515</f>
        <v>,I_SIN_R_ATM_CL_ST_L06M=B.I_SIN_R_ATM_CL_ST_L06M</v>
      </c>
      <c r="Z515" s="40" t="str">
        <f>",B."&amp;I515</f>
        <v>,B.I_SIN_R_ATM_CL_ST_L06M</v>
      </c>
    </row>
    <row r="516" spans="1:26" x14ac:dyDescent="0.25">
      <c r="A516" s="8" t="s">
        <v>413</v>
      </c>
      <c r="B516" s="21">
        <f t="shared" ref="B516:B579" si="123">B515+1</f>
        <v>515</v>
      </c>
      <c r="C516" s="15">
        <f t="shared" ref="C516:C579" si="124">IF(MOD(C515+1,27)=0,1,C515+1)</f>
        <v>21</v>
      </c>
      <c r="D516" s="15">
        <f t="shared" si="117"/>
        <v>20</v>
      </c>
      <c r="E516" s="48" t="s">
        <v>402</v>
      </c>
      <c r="F516" s="48" t="s">
        <v>196</v>
      </c>
      <c r="G516" s="15" t="s">
        <v>158</v>
      </c>
      <c r="H516" s="15" t="s">
        <v>86</v>
      </c>
      <c r="I516" s="61" t="str">
        <f t="shared" si="118"/>
        <v>I_SIN_R_ATM_CL_ST_L12M</v>
      </c>
      <c r="J516" s="15" cm="1">
        <f t="array" ref="J516">SUMPRODUCT(--(I516=$I$2:$I$625))</f>
        <v>1</v>
      </c>
      <c r="K516" s="14">
        <v>24</v>
      </c>
      <c r="L516" s="15" t="s">
        <v>453</v>
      </c>
      <c r="M516" s="15" t="s">
        <v>10</v>
      </c>
      <c r="N516" s="14" t="s">
        <v>16</v>
      </c>
      <c r="O516" s="15" t="str">
        <f>"R_"&amp;P516&amp;"_"&amp;F516</f>
        <v>R_ATM_CL_ST</v>
      </c>
      <c r="P516" s="14" t="s">
        <v>495</v>
      </c>
      <c r="Q516" s="14" t="str">
        <f>VLOOKUP(L516,Nomencalture!$G$20:$H$33,2,0)</f>
        <v>Credit Card cash withdrawals / Credit Limit</v>
      </c>
      <c r="R516" s="16" t="str">
        <f t="shared" si="120"/>
        <v>L12M</v>
      </c>
      <c r="S516" s="16" t="s">
        <v>54</v>
      </c>
      <c r="T516" s="20">
        <v>1</v>
      </c>
      <c r="U516" s="21">
        <v>12</v>
      </c>
      <c r="V516" s="53" t="str">
        <f t="shared" si="121"/>
        <v>ALTER TABLE MDL_ABT_B_PD_TDC_S01 ADD I_SIN_R_ATM_CL_ST_L12M NUMBER;</v>
      </c>
      <c r="W516" s="9" t="str">
        <f>","&amp;H516&amp;"(CASE WHEN TIPO_CNSM_CD='"&amp;P516&amp;"' AND "&amp;X516&amp;" THEN "&amp;G516&amp;" END) AS "&amp;I516</f>
        <v>,SUM(CASE WHEN TIPO_CNSM_CD='ATM_CL' AND B.PERIODOMES BETWEEN TO_CHAR(ADD_MONTHS(A.REF_DATE,-12),'YYYYMM') AND TO_CHAR(ADD_MONTHS(A.REF_DATE,-1),'YYYYMM') THEN IN_R_ATM_LM END) AS I_SIN_R_ATM_CL_ST_L12M</v>
      </c>
      <c r="X516" s="54" t="str">
        <f t="shared" si="122"/>
        <v>B.PERIODOMES BETWEEN TO_CHAR(ADD_MONTHS(A.REF_DATE,-12),'YYYYMM') AND TO_CHAR(ADD_MONTHS(A.REF_DATE,-1),'YYYYMM')</v>
      </c>
      <c r="Y516" s="54" t="str">
        <f>","&amp;I516&amp;"=B."&amp;I516</f>
        <v>,I_SIN_R_ATM_CL_ST_L12M=B.I_SIN_R_ATM_CL_ST_L12M</v>
      </c>
      <c r="Z516" s="40" t="str">
        <f>",B."&amp;I516</f>
        <v>,B.I_SIN_R_ATM_CL_ST_L12M</v>
      </c>
    </row>
    <row r="517" spans="1:26" x14ac:dyDescent="0.25">
      <c r="A517" s="8" t="s">
        <v>413</v>
      </c>
      <c r="B517" s="21">
        <f t="shared" si="123"/>
        <v>516</v>
      </c>
      <c r="C517" s="15">
        <f t="shared" si="124"/>
        <v>22</v>
      </c>
      <c r="D517" s="15">
        <f t="shared" si="117"/>
        <v>20</v>
      </c>
      <c r="E517" s="48" t="s">
        <v>402</v>
      </c>
      <c r="F517" s="48" t="s">
        <v>196</v>
      </c>
      <c r="G517" s="15" t="s">
        <v>158</v>
      </c>
      <c r="H517" s="15" t="s">
        <v>86</v>
      </c>
      <c r="I517" s="61" t="str">
        <f t="shared" si="118"/>
        <v>I_SIN_R_ATM_CL_ST_L13_24</v>
      </c>
      <c r="J517" s="15" cm="1">
        <f t="array" ref="J517">SUMPRODUCT(--(I517=$I$2:$I$625))</f>
        <v>1</v>
      </c>
      <c r="K517" s="14">
        <v>26</v>
      </c>
      <c r="L517" s="15" t="s">
        <v>453</v>
      </c>
      <c r="M517" s="15" t="s">
        <v>10</v>
      </c>
      <c r="N517" s="14" t="s">
        <v>16</v>
      </c>
      <c r="O517" s="15" t="str">
        <f>"R_"&amp;P517&amp;"_"&amp;F517</f>
        <v>R_ATM_CL_ST</v>
      </c>
      <c r="P517" s="14" t="s">
        <v>495</v>
      </c>
      <c r="Q517" s="14" t="str">
        <f>VLOOKUP(L517,Nomencalture!$G$20:$H$33,2,0)</f>
        <v>Credit Card cash withdrawals / Credit Limit</v>
      </c>
      <c r="R517" s="16" t="str">
        <f t="shared" si="120"/>
        <v>L13_24</v>
      </c>
      <c r="S517" s="16" t="s">
        <v>54</v>
      </c>
      <c r="T517" s="20">
        <v>13</v>
      </c>
      <c r="U517" s="21">
        <v>24</v>
      </c>
      <c r="V517" s="53" t="str">
        <f t="shared" si="121"/>
        <v>ALTER TABLE MDL_ABT_B_PD_TDC_S01 ADD I_SIN_R_ATM_CL_ST_L13_24 NUMBER;</v>
      </c>
      <c r="W517" s="9" t="str">
        <f>","&amp;H517&amp;"(CASE WHEN TIPO_CNSM_CD='"&amp;P517&amp;"' AND "&amp;X517&amp;" THEN "&amp;G517&amp;" END) AS "&amp;I517</f>
        <v>,SUM(CASE WHEN TIPO_CNSM_CD='ATM_CL' AND B.PERIODOMES BETWEEN TO_CHAR(ADD_MONTHS(A.REF_DATE,-24),'YYYYMM') AND TO_CHAR(ADD_MONTHS(A.REF_DATE,-13),'YYYYMM') THEN IN_R_ATM_LM END) AS I_SIN_R_ATM_CL_ST_L13_24</v>
      </c>
      <c r="X517" s="54" t="str">
        <f t="shared" si="122"/>
        <v>B.PERIODOMES BETWEEN TO_CHAR(ADD_MONTHS(A.REF_DATE,-24),'YYYYMM') AND TO_CHAR(ADD_MONTHS(A.REF_DATE,-13),'YYYYMM')</v>
      </c>
      <c r="Y517" s="54" t="str">
        <f>","&amp;I517&amp;"=B."&amp;I517</f>
        <v>,I_SIN_R_ATM_CL_ST_L13_24=B.I_SIN_R_ATM_CL_ST_L13_24</v>
      </c>
      <c r="Z517" s="40" t="str">
        <f>",B."&amp;I517</f>
        <v>,B.I_SIN_R_ATM_CL_ST_L13_24</v>
      </c>
    </row>
    <row r="518" spans="1:26" x14ac:dyDescent="0.25">
      <c r="A518" s="8" t="s">
        <v>413</v>
      </c>
      <c r="B518" s="21">
        <f t="shared" si="123"/>
        <v>517</v>
      </c>
      <c r="C518" s="15">
        <f t="shared" si="124"/>
        <v>23</v>
      </c>
      <c r="D518" s="15">
        <f t="shared" si="117"/>
        <v>20</v>
      </c>
      <c r="E518" s="48" t="s">
        <v>402</v>
      </c>
      <c r="F518" s="48" t="s">
        <v>196</v>
      </c>
      <c r="G518" s="15" t="s">
        <v>159</v>
      </c>
      <c r="H518" s="15" t="s">
        <v>86</v>
      </c>
      <c r="I518" s="61" t="str">
        <f t="shared" si="118"/>
        <v>I_SDC_R_ATM_CL_ST_L03M</v>
      </c>
      <c r="J518" s="15" cm="1">
        <f t="array" ref="J518">SUMPRODUCT(--(I518=$I$2:$I$625))</f>
        <v>1</v>
      </c>
      <c r="K518" s="14">
        <v>24</v>
      </c>
      <c r="L518" s="15" t="s">
        <v>453</v>
      </c>
      <c r="M518" s="15" t="s">
        <v>10</v>
      </c>
      <c r="N518" s="14" t="s">
        <v>17</v>
      </c>
      <c r="O518" s="15" t="str">
        <f>"R_"&amp;P518&amp;"_"&amp;F518</f>
        <v>R_ATM_CL_ST</v>
      </c>
      <c r="P518" s="14" t="s">
        <v>495</v>
      </c>
      <c r="Q518" s="14" t="str">
        <f>VLOOKUP(L518,Nomencalture!$G$20:$H$33,2,0)</f>
        <v>Credit Card cash withdrawals / Credit Limit</v>
      </c>
      <c r="R518" s="16" t="str">
        <f t="shared" si="120"/>
        <v>L03M</v>
      </c>
      <c r="S518" s="16" t="s">
        <v>54</v>
      </c>
      <c r="T518" s="20">
        <v>1</v>
      </c>
      <c r="U518" s="21">
        <v>3</v>
      </c>
      <c r="V518" s="53" t="str">
        <f t="shared" si="121"/>
        <v>ALTER TABLE MDL_ABT_B_PD_TDC_S01 ADD I_SDC_R_ATM_CL_ST_L03M NUMBER;</v>
      </c>
      <c r="W518" s="9" t="str">
        <f>","&amp;H518&amp;"(CASE WHEN TIPO_CNSM_CD='"&amp;P518&amp;"' AND "&amp;X518&amp;" THEN "&amp;G518&amp;" END) AS "&amp;I518</f>
        <v>,SUM(CASE WHEN TIPO_CNSM_CD='ATM_CL' AND B.PERIODOMES BETWEEN TO_CHAR(ADD_MONTHS(A.REF_DATE,-3),'YYYYMM') AND TO_CHAR(ADD_MONTHS(A.REF_DATE,-1),'YYYYMM') THEN DC_R_ATM_LM END) AS I_SDC_R_ATM_CL_ST_L03M</v>
      </c>
      <c r="X518" s="54" t="str">
        <f t="shared" si="122"/>
        <v>B.PERIODOMES BETWEEN TO_CHAR(ADD_MONTHS(A.REF_DATE,-3),'YYYYMM') AND TO_CHAR(ADD_MONTHS(A.REF_DATE,-1),'YYYYMM')</v>
      </c>
      <c r="Y518" s="54" t="str">
        <f>","&amp;I518&amp;"=B."&amp;I518</f>
        <v>,I_SDC_R_ATM_CL_ST_L03M=B.I_SDC_R_ATM_CL_ST_L03M</v>
      </c>
      <c r="Z518" s="40" t="str">
        <f>",B."&amp;I518</f>
        <v>,B.I_SDC_R_ATM_CL_ST_L03M</v>
      </c>
    </row>
    <row r="519" spans="1:26" x14ac:dyDescent="0.25">
      <c r="A519" s="8" t="s">
        <v>413</v>
      </c>
      <c r="B519" s="21">
        <f t="shared" si="123"/>
        <v>518</v>
      </c>
      <c r="C519" s="15">
        <f t="shared" si="124"/>
        <v>24</v>
      </c>
      <c r="D519" s="15">
        <f t="shared" si="117"/>
        <v>20</v>
      </c>
      <c r="E519" s="48" t="s">
        <v>402</v>
      </c>
      <c r="F519" s="48" t="s">
        <v>196</v>
      </c>
      <c r="G519" s="15" t="s">
        <v>159</v>
      </c>
      <c r="H519" s="15" t="s">
        <v>86</v>
      </c>
      <c r="I519" s="61" t="str">
        <f t="shared" si="118"/>
        <v>I_SDC_R_ATM_CL_ST_L06M</v>
      </c>
      <c r="J519" s="15" cm="1">
        <f t="array" ref="J519">SUMPRODUCT(--(I519=$I$2:$I$625))</f>
        <v>1</v>
      </c>
      <c r="K519" s="14">
        <v>24</v>
      </c>
      <c r="L519" s="15" t="s">
        <v>453</v>
      </c>
      <c r="M519" s="15" t="s">
        <v>10</v>
      </c>
      <c r="N519" s="14" t="s">
        <v>17</v>
      </c>
      <c r="O519" s="15" t="str">
        <f>"R_"&amp;P519&amp;"_"&amp;F519</f>
        <v>R_ATM_CL_ST</v>
      </c>
      <c r="P519" s="14" t="s">
        <v>495</v>
      </c>
      <c r="Q519" s="14" t="str">
        <f>VLOOKUP(L519,Nomencalture!$G$20:$H$33,2,0)</f>
        <v>Credit Card cash withdrawals / Credit Limit</v>
      </c>
      <c r="R519" s="16" t="str">
        <f t="shared" si="120"/>
        <v>L06M</v>
      </c>
      <c r="S519" s="16" t="s">
        <v>54</v>
      </c>
      <c r="T519" s="20">
        <v>1</v>
      </c>
      <c r="U519" s="21">
        <v>6</v>
      </c>
      <c r="V519" s="53" t="str">
        <f t="shared" si="121"/>
        <v>ALTER TABLE MDL_ABT_B_PD_TDC_S01 ADD I_SDC_R_ATM_CL_ST_L06M NUMBER;</v>
      </c>
      <c r="W519" s="9" t="str">
        <f>","&amp;H519&amp;"(CASE WHEN TIPO_CNSM_CD='"&amp;P519&amp;"' AND "&amp;X519&amp;" THEN "&amp;G519&amp;" END) AS "&amp;I519</f>
        <v>,SUM(CASE WHEN TIPO_CNSM_CD='ATM_CL' AND B.PERIODOMES BETWEEN TO_CHAR(ADD_MONTHS(A.REF_DATE,-6),'YYYYMM') AND TO_CHAR(ADD_MONTHS(A.REF_DATE,-1),'YYYYMM') THEN DC_R_ATM_LM END) AS I_SDC_R_ATM_CL_ST_L06M</v>
      </c>
      <c r="X519" s="54" t="str">
        <f t="shared" si="122"/>
        <v>B.PERIODOMES BETWEEN TO_CHAR(ADD_MONTHS(A.REF_DATE,-6),'YYYYMM') AND TO_CHAR(ADD_MONTHS(A.REF_DATE,-1),'YYYYMM')</v>
      </c>
      <c r="Y519" s="54" t="str">
        <f>","&amp;I519&amp;"=B."&amp;I519</f>
        <v>,I_SDC_R_ATM_CL_ST_L06M=B.I_SDC_R_ATM_CL_ST_L06M</v>
      </c>
      <c r="Z519" s="40" t="str">
        <f>",B."&amp;I519</f>
        <v>,B.I_SDC_R_ATM_CL_ST_L06M</v>
      </c>
    </row>
    <row r="520" spans="1:26" x14ac:dyDescent="0.25">
      <c r="A520" s="8" t="s">
        <v>413</v>
      </c>
      <c r="B520" s="21">
        <f t="shared" si="123"/>
        <v>519</v>
      </c>
      <c r="C520" s="15">
        <f t="shared" si="124"/>
        <v>25</v>
      </c>
      <c r="D520" s="15">
        <f t="shared" si="117"/>
        <v>20</v>
      </c>
      <c r="E520" s="48" t="s">
        <v>402</v>
      </c>
      <c r="F520" s="48" t="s">
        <v>196</v>
      </c>
      <c r="G520" s="15" t="s">
        <v>159</v>
      </c>
      <c r="H520" s="15" t="s">
        <v>86</v>
      </c>
      <c r="I520" s="61" t="str">
        <f t="shared" si="118"/>
        <v>I_SDC_R_ATM_CL_ST_L12M</v>
      </c>
      <c r="J520" s="15" cm="1">
        <f t="array" ref="J520">SUMPRODUCT(--(I520=$I$2:$I$625))</f>
        <v>1</v>
      </c>
      <c r="K520" s="14">
        <v>24</v>
      </c>
      <c r="L520" s="15" t="s">
        <v>453</v>
      </c>
      <c r="M520" s="15" t="s">
        <v>10</v>
      </c>
      <c r="N520" s="14" t="s">
        <v>17</v>
      </c>
      <c r="O520" s="15" t="str">
        <f>"R_"&amp;P520&amp;"_"&amp;F520</f>
        <v>R_ATM_CL_ST</v>
      </c>
      <c r="P520" s="14" t="s">
        <v>495</v>
      </c>
      <c r="Q520" s="14" t="str">
        <f>VLOOKUP(L520,Nomencalture!$G$20:$H$33,2,0)</f>
        <v>Credit Card cash withdrawals / Credit Limit</v>
      </c>
      <c r="R520" s="16" t="str">
        <f t="shared" si="120"/>
        <v>L12M</v>
      </c>
      <c r="S520" s="16" t="s">
        <v>54</v>
      </c>
      <c r="T520" s="20">
        <v>1</v>
      </c>
      <c r="U520" s="21">
        <v>12</v>
      </c>
      <c r="V520" s="53" t="str">
        <f t="shared" si="121"/>
        <v>ALTER TABLE MDL_ABT_B_PD_TDC_S01 ADD I_SDC_R_ATM_CL_ST_L12M NUMBER;</v>
      </c>
      <c r="W520" s="9" t="str">
        <f>","&amp;H520&amp;"(CASE WHEN TIPO_CNSM_CD='"&amp;P520&amp;"' AND "&amp;X520&amp;" THEN "&amp;G520&amp;" END) AS "&amp;I520</f>
        <v>,SUM(CASE WHEN TIPO_CNSM_CD='ATM_CL' AND B.PERIODOMES BETWEEN TO_CHAR(ADD_MONTHS(A.REF_DATE,-12),'YYYYMM') AND TO_CHAR(ADD_MONTHS(A.REF_DATE,-1),'YYYYMM') THEN DC_R_ATM_LM END) AS I_SDC_R_ATM_CL_ST_L12M</v>
      </c>
      <c r="X520" s="54" t="str">
        <f t="shared" si="122"/>
        <v>B.PERIODOMES BETWEEN TO_CHAR(ADD_MONTHS(A.REF_DATE,-12),'YYYYMM') AND TO_CHAR(ADD_MONTHS(A.REF_DATE,-1),'YYYYMM')</v>
      </c>
      <c r="Y520" s="54" t="str">
        <f>","&amp;I520&amp;"=B."&amp;I520</f>
        <v>,I_SDC_R_ATM_CL_ST_L12M=B.I_SDC_R_ATM_CL_ST_L12M</v>
      </c>
      <c r="Z520" s="40" t="str">
        <f>",B."&amp;I520</f>
        <v>,B.I_SDC_R_ATM_CL_ST_L12M</v>
      </c>
    </row>
    <row r="521" spans="1:26" x14ac:dyDescent="0.25">
      <c r="A521" s="30" t="s">
        <v>413</v>
      </c>
      <c r="B521" s="24">
        <f t="shared" si="123"/>
        <v>520</v>
      </c>
      <c r="C521" s="18">
        <f t="shared" si="124"/>
        <v>26</v>
      </c>
      <c r="D521" s="18">
        <f t="shared" si="117"/>
        <v>20</v>
      </c>
      <c r="E521" s="49" t="s">
        <v>402</v>
      </c>
      <c r="F521" s="49" t="s">
        <v>196</v>
      </c>
      <c r="G521" s="18" t="s">
        <v>159</v>
      </c>
      <c r="H521" s="18" t="s">
        <v>86</v>
      </c>
      <c r="I521" s="62" t="str">
        <f t="shared" si="118"/>
        <v>I_SDC_R_ATM_CL_ST_L13_24</v>
      </c>
      <c r="J521" s="18" cm="1">
        <f t="array" ref="J521">SUMPRODUCT(--(I521=$I$2:$I$625))</f>
        <v>1</v>
      </c>
      <c r="K521" s="17">
        <v>26</v>
      </c>
      <c r="L521" s="18" t="s">
        <v>453</v>
      </c>
      <c r="M521" s="18" t="s">
        <v>10</v>
      </c>
      <c r="N521" s="17" t="s">
        <v>17</v>
      </c>
      <c r="O521" s="18" t="str">
        <f>"R_"&amp;P521&amp;"_"&amp;F521</f>
        <v>R_ATM_CL_ST</v>
      </c>
      <c r="P521" s="17" t="s">
        <v>495</v>
      </c>
      <c r="Q521" s="17" t="str">
        <f>VLOOKUP(L521,Nomencalture!$G$20:$H$33,2,0)</f>
        <v>Credit Card cash withdrawals / Credit Limit</v>
      </c>
      <c r="R521" s="19" t="str">
        <f t="shared" si="120"/>
        <v>L13_24</v>
      </c>
      <c r="S521" s="19" t="s">
        <v>54</v>
      </c>
      <c r="T521" s="23">
        <v>13</v>
      </c>
      <c r="U521" s="24">
        <v>24</v>
      </c>
      <c r="V521" s="53" t="str">
        <f t="shared" si="121"/>
        <v>ALTER TABLE MDL_ABT_B_PD_TDC_S01 ADD I_SDC_R_ATM_CL_ST_L13_24 NUMBER;</v>
      </c>
      <c r="W521" s="9" t="str">
        <f>","&amp;H521&amp;"(CASE WHEN TIPO_CNSM_CD='"&amp;P521&amp;"' AND "&amp;X521&amp;" THEN "&amp;G521&amp;" END) AS "&amp;I521</f>
        <v>,SUM(CASE WHEN TIPO_CNSM_CD='ATM_CL' AND B.PERIODOMES BETWEEN TO_CHAR(ADD_MONTHS(A.REF_DATE,-24),'YYYYMM') AND TO_CHAR(ADD_MONTHS(A.REF_DATE,-13),'YYYYMM') THEN DC_R_ATM_LM END) AS I_SDC_R_ATM_CL_ST_L13_24</v>
      </c>
      <c r="X521" s="57" t="str">
        <f t="shared" si="122"/>
        <v>B.PERIODOMES BETWEEN TO_CHAR(ADD_MONTHS(A.REF_DATE,-24),'YYYYMM') AND TO_CHAR(ADD_MONTHS(A.REF_DATE,-13),'YYYYMM')</v>
      </c>
      <c r="Y521" s="54" t="str">
        <f>","&amp;I521&amp;"=B."&amp;I521</f>
        <v>,I_SDC_R_ATM_CL_ST_L13_24=B.I_SDC_R_ATM_CL_ST_L13_24</v>
      </c>
      <c r="Z521" s="40" t="str">
        <f>",B."&amp;I521</f>
        <v>,B.I_SDC_R_ATM_CL_ST_L13_24</v>
      </c>
    </row>
    <row r="522" spans="1:26" x14ac:dyDescent="0.25">
      <c r="A522" s="8" t="s">
        <v>413</v>
      </c>
      <c r="B522" s="21">
        <f t="shared" si="123"/>
        <v>521</v>
      </c>
      <c r="C522" s="15">
        <f t="shared" si="124"/>
        <v>1</v>
      </c>
      <c r="D522" s="15">
        <f t="shared" si="117"/>
        <v>21</v>
      </c>
      <c r="E522" s="48" t="s">
        <v>402</v>
      </c>
      <c r="F522" s="48" t="s">
        <v>196</v>
      </c>
      <c r="G522" s="15" t="s">
        <v>160</v>
      </c>
      <c r="H522" s="15" t="s">
        <v>85</v>
      </c>
      <c r="I522" s="61" t="str">
        <f>M522&amp;"_"&amp;IF(N522&lt;&gt;"R",N522&amp;"_","")&amp;O522&amp;IF(R522&lt;&gt;"", "_", "")&amp;R522</f>
        <v>I_R_ATM_BAL_ST_00MB</v>
      </c>
      <c r="J522" s="15" cm="1">
        <f t="array" ref="J522">SUMPRODUCT(--(I522=$I$2:$I$625))</f>
        <v>1</v>
      </c>
      <c r="K522" s="14">
        <v>20</v>
      </c>
      <c r="L522" s="15" t="s">
        <v>454</v>
      </c>
      <c r="M522" s="15" t="s">
        <v>10</v>
      </c>
      <c r="N522" s="14" t="s">
        <v>11</v>
      </c>
      <c r="O522" s="15" t="str">
        <f>"R_"&amp;P522&amp;"_"&amp;F522</f>
        <v>R_ATM_BAL_ST</v>
      </c>
      <c r="P522" s="14" t="s">
        <v>496</v>
      </c>
      <c r="Q522" s="14" t="str">
        <f>VLOOKUP(L522,Nomencalture!$G$20:$H$33,2,0)</f>
        <v>Credit Card cash withdrawals / Outstanding Balance</v>
      </c>
      <c r="R522" s="16" t="str">
        <f t="shared" ref="R522:R528" si="125">IF(AND(S522="P",N522="R"),TEXT(T522,"00")&amp;"MB",IF(T522&gt;1,"L"&amp;TEXT(T522,"00")&amp;"_"&amp;TEXT(U522,"00"),"L"&amp;TEXT(U522,"00")&amp;"M"))</f>
        <v>00MB</v>
      </c>
      <c r="S522" s="16" t="s">
        <v>90</v>
      </c>
      <c r="T522" s="21">
        <v>0</v>
      </c>
      <c r="U522" s="21">
        <v>0</v>
      </c>
      <c r="V522" s="53" t="str">
        <f t="shared" si="121"/>
        <v>ALTER TABLE MDL_ABT_B_PD_TDC_S01 ADD I_R_ATM_BAL_ST_00MB NUMBER;</v>
      </c>
      <c r="W522" s="9" t="str">
        <f>","&amp;H522&amp;"(CASE WHEN TIPO_CNSM_CD='"&amp;P522&amp;"' AND "&amp;X522&amp;" THEN "&amp;G522&amp;" END) AS "&amp;I522</f>
        <v>,AVG(CASE WHEN TIPO_CNSM_CD='ATM_BAL' AND B.PERIODOMES=TO_CHAR(ADD_MONTHS(A.REF_DATE,-0),'YYYYMM') THEN R_ATM_SDO END) AS I_R_ATM_BAL_ST_00MB</v>
      </c>
      <c r="X522" s="54" t="str">
        <f t="shared" si="122"/>
        <v>B.PERIODOMES=TO_CHAR(ADD_MONTHS(A.REF_DATE,-0),'YYYYMM')</v>
      </c>
      <c r="Y522" s="54" t="str">
        <f>","&amp;I522&amp;"=B."&amp;I522</f>
        <v>,I_R_ATM_BAL_ST_00MB=B.I_R_ATM_BAL_ST_00MB</v>
      </c>
      <c r="Z522" s="40" t="str">
        <f>",B."&amp;I522</f>
        <v>,B.I_R_ATM_BAL_ST_00MB</v>
      </c>
    </row>
    <row r="523" spans="1:26" x14ac:dyDescent="0.25">
      <c r="A523" s="8" t="s">
        <v>413</v>
      </c>
      <c r="B523" s="21">
        <f t="shared" si="123"/>
        <v>522</v>
      </c>
      <c r="C523" s="15">
        <f t="shared" si="124"/>
        <v>2</v>
      </c>
      <c r="D523" s="15">
        <f t="shared" ref="D523:D548" si="126">IF(MOD(B522,26)=0,D522+1,D522)</f>
        <v>21</v>
      </c>
      <c r="E523" s="48" t="s">
        <v>402</v>
      </c>
      <c r="F523" s="48" t="s">
        <v>196</v>
      </c>
      <c r="G523" s="15" t="s">
        <v>160</v>
      </c>
      <c r="H523" s="15" t="s">
        <v>85</v>
      </c>
      <c r="I523" s="61" t="str">
        <f t="shared" ref="I523:I547" si="127">M523&amp;"_"&amp;IF(N523&lt;&gt;"R",N523&amp;"_","")&amp;O523&amp;IF(R523&lt;&gt;"", "_", "")&amp;R523</f>
        <v>I_R_ATM_BAL_ST_01MB</v>
      </c>
      <c r="J523" s="15" cm="1">
        <f t="array" ref="J523">SUMPRODUCT(--(I523=$I$2:$I$625))</f>
        <v>1</v>
      </c>
      <c r="K523" s="14">
        <v>20</v>
      </c>
      <c r="L523" s="15" t="s">
        <v>454</v>
      </c>
      <c r="M523" s="15" t="s">
        <v>10</v>
      </c>
      <c r="N523" s="14" t="s">
        <v>11</v>
      </c>
      <c r="O523" s="15" t="str">
        <f>"R_"&amp;P523&amp;"_"&amp;F523</f>
        <v>R_ATM_BAL_ST</v>
      </c>
      <c r="P523" s="14" t="s">
        <v>496</v>
      </c>
      <c r="Q523" s="14" t="str">
        <f>VLOOKUP(L523,Nomencalture!$G$20:$H$33,2,0)</f>
        <v>Credit Card cash withdrawals / Outstanding Balance</v>
      </c>
      <c r="R523" s="16" t="str">
        <f t="shared" si="125"/>
        <v>01MB</v>
      </c>
      <c r="S523" s="16" t="s">
        <v>90</v>
      </c>
      <c r="T523" s="21">
        <v>1</v>
      </c>
      <c r="U523" s="21">
        <v>1</v>
      </c>
      <c r="V523" s="53" t="str">
        <f t="shared" si="121"/>
        <v>ALTER TABLE MDL_ABT_B_PD_TDC_S01 ADD I_R_ATM_BAL_ST_01MB NUMBER;</v>
      </c>
      <c r="W523" s="9" t="str">
        <f>","&amp;H523&amp;"(CASE WHEN TIPO_CNSM_CD='"&amp;P523&amp;"' AND "&amp;X523&amp;" THEN "&amp;G523&amp;" END) AS "&amp;I523</f>
        <v>,AVG(CASE WHEN TIPO_CNSM_CD='ATM_BAL' AND B.PERIODOMES=TO_CHAR(ADD_MONTHS(A.REF_DATE,-1),'YYYYMM') THEN R_ATM_SDO END) AS I_R_ATM_BAL_ST_01MB</v>
      </c>
      <c r="X523" s="54" t="str">
        <f t="shared" si="122"/>
        <v>B.PERIODOMES=TO_CHAR(ADD_MONTHS(A.REF_DATE,-1),'YYYYMM')</v>
      </c>
      <c r="Y523" s="54" t="str">
        <f>","&amp;I523&amp;"=B."&amp;I523</f>
        <v>,I_R_ATM_BAL_ST_01MB=B.I_R_ATM_BAL_ST_01MB</v>
      </c>
      <c r="Z523" s="40" t="str">
        <f>",B."&amp;I523</f>
        <v>,B.I_R_ATM_BAL_ST_01MB</v>
      </c>
    </row>
    <row r="524" spans="1:26" x14ac:dyDescent="0.25">
      <c r="A524" s="8" t="s">
        <v>413</v>
      </c>
      <c r="B524" s="21">
        <f t="shared" si="123"/>
        <v>523</v>
      </c>
      <c r="C524" s="15">
        <f t="shared" si="124"/>
        <v>3</v>
      </c>
      <c r="D524" s="15">
        <f t="shared" si="126"/>
        <v>21</v>
      </c>
      <c r="E524" s="48" t="s">
        <v>402</v>
      </c>
      <c r="F524" s="48" t="s">
        <v>196</v>
      </c>
      <c r="G524" s="15" t="s">
        <v>160</v>
      </c>
      <c r="H524" s="15" t="s">
        <v>85</v>
      </c>
      <c r="I524" s="61" t="str">
        <f t="shared" si="127"/>
        <v>I_R_ATM_BAL_ST_02MB</v>
      </c>
      <c r="J524" s="15" cm="1">
        <f t="array" ref="J524">SUMPRODUCT(--(I524=$I$2:$I$625))</f>
        <v>1</v>
      </c>
      <c r="K524" s="14">
        <v>20</v>
      </c>
      <c r="L524" s="15" t="s">
        <v>454</v>
      </c>
      <c r="M524" s="15" t="s">
        <v>10</v>
      </c>
      <c r="N524" s="14" t="s">
        <v>11</v>
      </c>
      <c r="O524" s="15" t="str">
        <f>"R_"&amp;P524&amp;"_"&amp;F524</f>
        <v>R_ATM_BAL_ST</v>
      </c>
      <c r="P524" s="14" t="s">
        <v>496</v>
      </c>
      <c r="Q524" s="14" t="str">
        <f>VLOOKUP(L524,Nomencalture!$G$20:$H$33,2,0)</f>
        <v>Credit Card cash withdrawals / Outstanding Balance</v>
      </c>
      <c r="R524" s="16" t="str">
        <f t="shared" si="125"/>
        <v>02MB</v>
      </c>
      <c r="S524" s="16" t="s">
        <v>90</v>
      </c>
      <c r="T524" s="21">
        <v>2</v>
      </c>
      <c r="U524" s="21">
        <v>2</v>
      </c>
      <c r="V524" s="53" t="str">
        <f t="shared" si="121"/>
        <v>ALTER TABLE MDL_ABT_B_PD_TDC_S01 ADD I_R_ATM_BAL_ST_02MB NUMBER;</v>
      </c>
      <c r="W524" s="9" t="str">
        <f>","&amp;H524&amp;"(CASE WHEN TIPO_CNSM_CD='"&amp;P524&amp;"' AND "&amp;X524&amp;" THEN "&amp;G524&amp;" END) AS "&amp;I524</f>
        <v>,AVG(CASE WHEN TIPO_CNSM_CD='ATM_BAL' AND B.PERIODOMES=TO_CHAR(ADD_MONTHS(A.REF_DATE,-2),'YYYYMM') THEN R_ATM_SDO END) AS I_R_ATM_BAL_ST_02MB</v>
      </c>
      <c r="X524" s="54" t="str">
        <f t="shared" si="122"/>
        <v>B.PERIODOMES=TO_CHAR(ADD_MONTHS(A.REF_DATE,-2),'YYYYMM')</v>
      </c>
      <c r="Y524" s="54" t="str">
        <f>","&amp;I524&amp;"=B."&amp;I524</f>
        <v>,I_R_ATM_BAL_ST_02MB=B.I_R_ATM_BAL_ST_02MB</v>
      </c>
      <c r="Z524" s="40" t="str">
        <f>",B."&amp;I524</f>
        <v>,B.I_R_ATM_BAL_ST_02MB</v>
      </c>
    </row>
    <row r="525" spans="1:26" x14ac:dyDescent="0.25">
      <c r="A525" s="8" t="s">
        <v>413</v>
      </c>
      <c r="B525" s="21">
        <f t="shared" si="123"/>
        <v>524</v>
      </c>
      <c r="C525" s="15">
        <f t="shared" si="124"/>
        <v>4</v>
      </c>
      <c r="D525" s="15">
        <f t="shared" si="126"/>
        <v>21</v>
      </c>
      <c r="E525" s="48" t="s">
        <v>402</v>
      </c>
      <c r="F525" s="48" t="s">
        <v>196</v>
      </c>
      <c r="G525" s="15" t="s">
        <v>160</v>
      </c>
      <c r="H525" s="15" t="s">
        <v>85</v>
      </c>
      <c r="I525" s="61" t="str">
        <f t="shared" si="127"/>
        <v>I_R_ATM_BAL_ST_03MB</v>
      </c>
      <c r="J525" s="15" cm="1">
        <f t="array" ref="J525">SUMPRODUCT(--(I525=$I$2:$I$625))</f>
        <v>1</v>
      </c>
      <c r="K525" s="14">
        <v>20</v>
      </c>
      <c r="L525" s="15" t="s">
        <v>454</v>
      </c>
      <c r="M525" s="15" t="s">
        <v>10</v>
      </c>
      <c r="N525" s="14" t="s">
        <v>11</v>
      </c>
      <c r="O525" s="15" t="str">
        <f>"R_"&amp;P525&amp;"_"&amp;F525</f>
        <v>R_ATM_BAL_ST</v>
      </c>
      <c r="P525" s="14" t="s">
        <v>496</v>
      </c>
      <c r="Q525" s="14" t="str">
        <f>VLOOKUP(L525,Nomencalture!$G$20:$H$33,2,0)</f>
        <v>Credit Card cash withdrawals / Outstanding Balance</v>
      </c>
      <c r="R525" s="16" t="str">
        <f t="shared" si="125"/>
        <v>03MB</v>
      </c>
      <c r="S525" s="16" t="s">
        <v>90</v>
      </c>
      <c r="T525" s="21">
        <v>3</v>
      </c>
      <c r="U525" s="21">
        <v>3</v>
      </c>
      <c r="V525" s="53" t="str">
        <f t="shared" si="121"/>
        <v>ALTER TABLE MDL_ABT_B_PD_TDC_S01 ADD I_R_ATM_BAL_ST_03MB NUMBER;</v>
      </c>
      <c r="W525" s="9" t="str">
        <f>","&amp;H525&amp;"(CASE WHEN TIPO_CNSM_CD='"&amp;P525&amp;"' AND "&amp;X525&amp;" THEN "&amp;G525&amp;" END) AS "&amp;I525</f>
        <v>,AVG(CASE WHEN TIPO_CNSM_CD='ATM_BAL' AND B.PERIODOMES=TO_CHAR(ADD_MONTHS(A.REF_DATE,-3),'YYYYMM') THEN R_ATM_SDO END) AS I_R_ATM_BAL_ST_03MB</v>
      </c>
      <c r="X525" s="54" t="str">
        <f t="shared" si="122"/>
        <v>B.PERIODOMES=TO_CHAR(ADD_MONTHS(A.REF_DATE,-3),'YYYYMM')</v>
      </c>
      <c r="Y525" s="54" t="str">
        <f>","&amp;I525&amp;"=B."&amp;I525</f>
        <v>,I_R_ATM_BAL_ST_03MB=B.I_R_ATM_BAL_ST_03MB</v>
      </c>
      <c r="Z525" s="40" t="str">
        <f>",B."&amp;I525</f>
        <v>,B.I_R_ATM_BAL_ST_03MB</v>
      </c>
    </row>
    <row r="526" spans="1:26" x14ac:dyDescent="0.25">
      <c r="A526" s="8" t="s">
        <v>413</v>
      </c>
      <c r="B526" s="21">
        <f t="shared" si="123"/>
        <v>525</v>
      </c>
      <c r="C526" s="15">
        <f t="shared" si="124"/>
        <v>5</v>
      </c>
      <c r="D526" s="15">
        <f t="shared" si="126"/>
        <v>21</v>
      </c>
      <c r="E526" s="48" t="s">
        <v>402</v>
      </c>
      <c r="F526" s="48" t="s">
        <v>196</v>
      </c>
      <c r="G526" s="15" t="s">
        <v>160</v>
      </c>
      <c r="H526" s="15" t="s">
        <v>85</v>
      </c>
      <c r="I526" s="61" t="str">
        <f t="shared" si="127"/>
        <v>I_R_ATM_BAL_ST_06MB</v>
      </c>
      <c r="J526" s="15" cm="1">
        <f t="array" ref="J526">SUMPRODUCT(--(I526=$I$2:$I$625))</f>
        <v>1</v>
      </c>
      <c r="K526" s="14">
        <v>20</v>
      </c>
      <c r="L526" s="15" t="s">
        <v>454</v>
      </c>
      <c r="M526" s="15" t="s">
        <v>10</v>
      </c>
      <c r="N526" s="14" t="s">
        <v>11</v>
      </c>
      <c r="O526" s="15" t="str">
        <f>"R_"&amp;P526&amp;"_"&amp;F526</f>
        <v>R_ATM_BAL_ST</v>
      </c>
      <c r="P526" s="14" t="s">
        <v>496</v>
      </c>
      <c r="Q526" s="14" t="str">
        <f>VLOOKUP(L526,Nomencalture!$G$20:$H$33,2,0)</f>
        <v>Credit Card cash withdrawals / Outstanding Balance</v>
      </c>
      <c r="R526" s="16" t="str">
        <f t="shared" si="125"/>
        <v>06MB</v>
      </c>
      <c r="S526" s="16" t="s">
        <v>90</v>
      </c>
      <c r="T526" s="21">
        <v>6</v>
      </c>
      <c r="U526" s="21">
        <v>6</v>
      </c>
      <c r="V526" s="53" t="str">
        <f t="shared" si="121"/>
        <v>ALTER TABLE MDL_ABT_B_PD_TDC_S01 ADD I_R_ATM_BAL_ST_06MB NUMBER;</v>
      </c>
      <c r="W526" s="9" t="str">
        <f>","&amp;H526&amp;"(CASE WHEN TIPO_CNSM_CD='"&amp;P526&amp;"' AND "&amp;X526&amp;" THEN "&amp;G526&amp;" END) AS "&amp;I526</f>
        <v>,AVG(CASE WHEN TIPO_CNSM_CD='ATM_BAL' AND B.PERIODOMES=TO_CHAR(ADD_MONTHS(A.REF_DATE,-6),'YYYYMM') THEN R_ATM_SDO END) AS I_R_ATM_BAL_ST_06MB</v>
      </c>
      <c r="X526" s="54" t="str">
        <f t="shared" si="122"/>
        <v>B.PERIODOMES=TO_CHAR(ADD_MONTHS(A.REF_DATE,-6),'YYYYMM')</v>
      </c>
      <c r="Y526" s="54" t="str">
        <f>","&amp;I526&amp;"=B."&amp;I526</f>
        <v>,I_R_ATM_BAL_ST_06MB=B.I_R_ATM_BAL_ST_06MB</v>
      </c>
      <c r="Z526" s="40" t="str">
        <f>",B."&amp;I526</f>
        <v>,B.I_R_ATM_BAL_ST_06MB</v>
      </c>
    </row>
    <row r="527" spans="1:26" x14ac:dyDescent="0.25">
      <c r="A527" s="8" t="s">
        <v>413</v>
      </c>
      <c r="B527" s="21">
        <f t="shared" si="123"/>
        <v>526</v>
      </c>
      <c r="C527" s="15">
        <f t="shared" si="124"/>
        <v>6</v>
      </c>
      <c r="D527" s="15">
        <f t="shared" si="126"/>
        <v>21</v>
      </c>
      <c r="E527" s="48" t="s">
        <v>402</v>
      </c>
      <c r="F527" s="48" t="s">
        <v>196</v>
      </c>
      <c r="G527" s="15" t="s">
        <v>160</v>
      </c>
      <c r="H527" s="15" t="s">
        <v>85</v>
      </c>
      <c r="I527" s="61" t="str">
        <f t="shared" si="127"/>
        <v>I_R_ATM_BAL_ST_09MB</v>
      </c>
      <c r="J527" s="15" cm="1">
        <f t="array" ref="J527">SUMPRODUCT(--(I527=$I$2:$I$625))</f>
        <v>1</v>
      </c>
      <c r="K527" s="14">
        <v>20</v>
      </c>
      <c r="L527" s="15" t="s">
        <v>454</v>
      </c>
      <c r="M527" s="15" t="s">
        <v>10</v>
      </c>
      <c r="N527" s="14" t="s">
        <v>11</v>
      </c>
      <c r="O527" s="15" t="str">
        <f>"R_"&amp;P527&amp;"_"&amp;F527</f>
        <v>R_ATM_BAL_ST</v>
      </c>
      <c r="P527" s="14" t="s">
        <v>496</v>
      </c>
      <c r="Q527" s="14" t="str">
        <f>VLOOKUP(L527,Nomencalture!$G$20:$H$33,2,0)</f>
        <v>Credit Card cash withdrawals / Outstanding Balance</v>
      </c>
      <c r="R527" s="16" t="str">
        <f t="shared" si="125"/>
        <v>09MB</v>
      </c>
      <c r="S527" s="16" t="s">
        <v>90</v>
      </c>
      <c r="T527" s="21">
        <v>9</v>
      </c>
      <c r="U527" s="21">
        <v>9</v>
      </c>
      <c r="V527" s="53" t="str">
        <f t="shared" si="121"/>
        <v>ALTER TABLE MDL_ABT_B_PD_TDC_S01 ADD I_R_ATM_BAL_ST_09MB NUMBER;</v>
      </c>
      <c r="W527" s="9" t="str">
        <f>","&amp;H527&amp;"(CASE WHEN TIPO_CNSM_CD='"&amp;P527&amp;"' AND "&amp;X527&amp;" THEN "&amp;G527&amp;" END) AS "&amp;I527</f>
        <v>,AVG(CASE WHEN TIPO_CNSM_CD='ATM_BAL' AND B.PERIODOMES=TO_CHAR(ADD_MONTHS(A.REF_DATE,-9),'YYYYMM') THEN R_ATM_SDO END) AS I_R_ATM_BAL_ST_09MB</v>
      </c>
      <c r="X527" s="54" t="str">
        <f t="shared" si="122"/>
        <v>B.PERIODOMES=TO_CHAR(ADD_MONTHS(A.REF_DATE,-9),'YYYYMM')</v>
      </c>
      <c r="Y527" s="54" t="str">
        <f>","&amp;I527&amp;"=B."&amp;I527</f>
        <v>,I_R_ATM_BAL_ST_09MB=B.I_R_ATM_BAL_ST_09MB</v>
      </c>
      <c r="Z527" s="40" t="str">
        <f>",B."&amp;I527</f>
        <v>,B.I_R_ATM_BAL_ST_09MB</v>
      </c>
    </row>
    <row r="528" spans="1:26" x14ac:dyDescent="0.25">
      <c r="A528" s="8" t="s">
        <v>413</v>
      </c>
      <c r="B528" s="21">
        <f t="shared" si="123"/>
        <v>527</v>
      </c>
      <c r="C528" s="15">
        <f t="shared" si="124"/>
        <v>7</v>
      </c>
      <c r="D528" s="15">
        <f t="shared" si="126"/>
        <v>21</v>
      </c>
      <c r="E528" s="48" t="s">
        <v>402</v>
      </c>
      <c r="F528" s="48" t="s">
        <v>196</v>
      </c>
      <c r="G528" s="15" t="s">
        <v>160</v>
      </c>
      <c r="H528" s="15" t="s">
        <v>85</v>
      </c>
      <c r="I528" s="61" t="str">
        <f t="shared" si="127"/>
        <v>I_R_ATM_BAL_ST_12MB</v>
      </c>
      <c r="J528" s="15" cm="1">
        <f t="array" ref="J528">SUMPRODUCT(--(I528=$I$2:$I$625))</f>
        <v>1</v>
      </c>
      <c r="K528" s="14">
        <v>20</v>
      </c>
      <c r="L528" s="15" t="s">
        <v>454</v>
      </c>
      <c r="M528" s="15" t="s">
        <v>10</v>
      </c>
      <c r="N528" s="14" t="s">
        <v>11</v>
      </c>
      <c r="O528" s="15" t="str">
        <f>"R_"&amp;P528&amp;"_"&amp;F528</f>
        <v>R_ATM_BAL_ST</v>
      </c>
      <c r="P528" s="14" t="s">
        <v>496</v>
      </c>
      <c r="Q528" s="14" t="str">
        <f>VLOOKUP(L528,Nomencalture!$G$20:$H$33,2,0)</f>
        <v>Credit Card cash withdrawals / Outstanding Balance</v>
      </c>
      <c r="R528" s="16" t="str">
        <f t="shared" si="125"/>
        <v>12MB</v>
      </c>
      <c r="S528" s="16" t="s">
        <v>90</v>
      </c>
      <c r="T528" s="21">
        <v>12</v>
      </c>
      <c r="U528" s="21">
        <v>12</v>
      </c>
      <c r="V528" s="53" t="str">
        <f t="shared" si="121"/>
        <v>ALTER TABLE MDL_ABT_B_PD_TDC_S01 ADD I_R_ATM_BAL_ST_12MB NUMBER;</v>
      </c>
      <c r="W528" s="9" t="str">
        <f>","&amp;H528&amp;"(CASE WHEN TIPO_CNSM_CD='"&amp;P528&amp;"' AND "&amp;X528&amp;" THEN "&amp;G528&amp;" END) AS "&amp;I528</f>
        <v>,AVG(CASE WHEN TIPO_CNSM_CD='ATM_BAL' AND B.PERIODOMES=TO_CHAR(ADD_MONTHS(A.REF_DATE,-12),'YYYYMM') THEN R_ATM_SDO END) AS I_R_ATM_BAL_ST_12MB</v>
      </c>
      <c r="X528" s="54" t="str">
        <f t="shared" si="122"/>
        <v>B.PERIODOMES=TO_CHAR(ADD_MONTHS(A.REF_DATE,-12),'YYYYMM')</v>
      </c>
      <c r="Y528" s="54" t="str">
        <f>","&amp;I528&amp;"=B."&amp;I528</f>
        <v>,I_R_ATM_BAL_ST_12MB=B.I_R_ATM_BAL_ST_12MB</v>
      </c>
      <c r="Z528" s="40" t="str">
        <f>",B."&amp;I528</f>
        <v>,B.I_R_ATM_BAL_ST_12MB</v>
      </c>
    </row>
    <row r="529" spans="1:26" x14ac:dyDescent="0.25">
      <c r="A529" s="8" t="s">
        <v>413</v>
      </c>
      <c r="B529" s="21">
        <f t="shared" si="123"/>
        <v>528</v>
      </c>
      <c r="C529" s="15">
        <f t="shared" si="124"/>
        <v>8</v>
      </c>
      <c r="D529" s="15">
        <f t="shared" si="126"/>
        <v>21</v>
      </c>
      <c r="E529" s="48" t="s">
        <v>402</v>
      </c>
      <c r="F529" s="48" t="s">
        <v>196</v>
      </c>
      <c r="G529" s="15" t="s">
        <v>161</v>
      </c>
      <c r="H529" s="15" t="s">
        <v>85</v>
      </c>
      <c r="I529" s="61" t="str">
        <f t="shared" si="127"/>
        <v>I_MV_R_ATM_BAL_ST_L00M</v>
      </c>
      <c r="J529" s="15" cm="1">
        <f t="array" ref="J529">SUMPRODUCT(--(I529=$I$2:$I$625))</f>
        <v>1</v>
      </c>
      <c r="K529" s="14">
        <v>20</v>
      </c>
      <c r="L529" s="15" t="s">
        <v>454</v>
      </c>
      <c r="M529" s="15" t="s">
        <v>10</v>
      </c>
      <c r="N529" s="14" t="s">
        <v>520</v>
      </c>
      <c r="O529" s="15" t="str">
        <f>"R_"&amp;P529&amp;"_"&amp;F529</f>
        <v>R_ATM_BAL_ST</v>
      </c>
      <c r="P529" s="14" t="s">
        <v>496</v>
      </c>
      <c r="Q529" s="14" t="str">
        <f>VLOOKUP(L529,Nomencalture!$G$20:$H$33,2,0)</f>
        <v>Credit Card cash withdrawals / Outstanding Balance</v>
      </c>
      <c r="R529" s="16" t="str">
        <f>IF(AND(S529="P",N529="R"),TEXT(T529,"00")&amp;"MB",IF(OR(T529&gt;1,N529="VM"),"L"&amp;TEXT(T529,"00")&amp;"_"&amp;TEXT(U529,"00"),"L"&amp;TEXT(U529,"00")&amp;"M"))</f>
        <v>L00M</v>
      </c>
      <c r="S529" s="16" t="s">
        <v>90</v>
      </c>
      <c r="T529" s="20">
        <v>1</v>
      </c>
      <c r="U529" s="21">
        <v>0</v>
      </c>
      <c r="V529" s="53" t="str">
        <f t="shared" si="121"/>
        <v>ALTER TABLE MDL_ABT_B_PD_TDC_S01 ADD I_MV_R_ATM_BAL_ST_L00M NUMBER;</v>
      </c>
      <c r="W529" s="9" t="str">
        <f>","&amp;H529&amp;"(CASE WHEN TIPO_CNSM_CD='"&amp;P529&amp;"' AND "&amp;X529&amp;" THEN "&amp;G529&amp;" END) AS "&amp;I529</f>
        <v>,AVG(CASE WHEN TIPO_CNSM_CD='ATM_BAL' AND B.PERIODOMES=TO_CHAR(ADD_MONTHS(A.REF_DATE,-0),'YYYYMM') THEN VM_R_ATM_SDO END) AS I_MV_R_ATM_BAL_ST_L00M</v>
      </c>
      <c r="X529" s="54" t="str">
        <f t="shared" si="122"/>
        <v>B.PERIODOMES=TO_CHAR(ADD_MONTHS(A.REF_DATE,-0),'YYYYMM')</v>
      </c>
      <c r="Y529" s="54" t="str">
        <f>","&amp;I529&amp;"=B."&amp;I529</f>
        <v>,I_MV_R_ATM_BAL_ST_L00M=B.I_MV_R_ATM_BAL_ST_L00M</v>
      </c>
      <c r="Z529" s="40" t="str">
        <f>",B."&amp;I529</f>
        <v>,B.I_MV_R_ATM_BAL_ST_L00M</v>
      </c>
    </row>
    <row r="530" spans="1:26" x14ac:dyDescent="0.25">
      <c r="A530" s="8" t="s">
        <v>413</v>
      </c>
      <c r="B530" s="21">
        <f t="shared" si="123"/>
        <v>529</v>
      </c>
      <c r="C530" s="15">
        <f t="shared" si="124"/>
        <v>9</v>
      </c>
      <c r="D530" s="15">
        <f t="shared" si="126"/>
        <v>21</v>
      </c>
      <c r="E530" s="48" t="s">
        <v>402</v>
      </c>
      <c r="F530" s="48" t="s">
        <v>196</v>
      </c>
      <c r="G530" s="15" t="s">
        <v>161</v>
      </c>
      <c r="H530" s="15" t="s">
        <v>85</v>
      </c>
      <c r="I530" s="61" t="str">
        <f t="shared" si="127"/>
        <v>I_MV_R_ATM_BAL_ST_L02_01</v>
      </c>
      <c r="J530" s="15" cm="1">
        <f t="array" ref="J530">SUMPRODUCT(--(I530=$I$2:$I$625))</f>
        <v>1</v>
      </c>
      <c r="K530" s="14">
        <v>24</v>
      </c>
      <c r="L530" s="15" t="s">
        <v>454</v>
      </c>
      <c r="M530" s="15" t="s">
        <v>10</v>
      </c>
      <c r="N530" s="14" t="s">
        <v>520</v>
      </c>
      <c r="O530" s="15" t="str">
        <f>"R_"&amp;P530&amp;"_"&amp;F530</f>
        <v>R_ATM_BAL_ST</v>
      </c>
      <c r="P530" s="14" t="s">
        <v>496</v>
      </c>
      <c r="Q530" s="14" t="str">
        <f>VLOOKUP(L530,Nomencalture!$G$20:$H$33,2,0)</f>
        <v>Credit Card cash withdrawals / Outstanding Balance</v>
      </c>
      <c r="R530" s="16" t="str">
        <f>IF(AND(S530="P",N530="R"),TEXT(T530,"00")&amp;"MB",IF(OR(T530&gt;1,N530="VM"),"L"&amp;TEXT(T530,"00")&amp;"_"&amp;TEXT(U530,"00"),"L"&amp;TEXT(U530,"00")&amp;"M"))</f>
        <v>L02_01</v>
      </c>
      <c r="S530" s="16" t="s">
        <v>90</v>
      </c>
      <c r="T530" s="16">
        <v>2</v>
      </c>
      <c r="U530" s="22">
        <v>1</v>
      </c>
      <c r="V530" s="53" t="str">
        <f t="shared" si="121"/>
        <v>ALTER TABLE MDL_ABT_B_PD_TDC_S01 ADD I_MV_R_ATM_BAL_ST_L02_01 NUMBER;</v>
      </c>
      <c r="W530" s="9" t="str">
        <f>","&amp;H530&amp;"(CASE WHEN TIPO_CNSM_CD='"&amp;P530&amp;"' AND "&amp;X530&amp;" THEN "&amp;G530&amp;" END) AS "&amp;I530</f>
        <v>,AVG(CASE WHEN TIPO_CNSM_CD='ATM_BAL' AND B.PERIODOMES=TO_CHAR(ADD_MONTHS(A.REF_DATE,-1),'YYYYMM') THEN VM_R_ATM_SDO END) AS I_MV_R_ATM_BAL_ST_L02_01</v>
      </c>
      <c r="X530" s="54" t="str">
        <f t="shared" si="122"/>
        <v>B.PERIODOMES=TO_CHAR(ADD_MONTHS(A.REF_DATE,-1),'YYYYMM')</v>
      </c>
      <c r="Y530" s="54" t="str">
        <f>","&amp;I530&amp;"=B."&amp;I530</f>
        <v>,I_MV_R_ATM_BAL_ST_L02_01=B.I_MV_R_ATM_BAL_ST_L02_01</v>
      </c>
      <c r="Z530" s="40" t="str">
        <f>",B."&amp;I530</f>
        <v>,B.I_MV_R_ATM_BAL_ST_L02_01</v>
      </c>
    </row>
    <row r="531" spans="1:26" x14ac:dyDescent="0.25">
      <c r="A531" s="8" t="s">
        <v>413</v>
      </c>
      <c r="B531" s="21">
        <f t="shared" si="123"/>
        <v>530</v>
      </c>
      <c r="C531" s="15">
        <f t="shared" si="124"/>
        <v>10</v>
      </c>
      <c r="D531" s="15">
        <f t="shared" si="126"/>
        <v>21</v>
      </c>
      <c r="E531" s="48" t="s">
        <v>402</v>
      </c>
      <c r="F531" s="48" t="s">
        <v>196</v>
      </c>
      <c r="G531" s="15" t="s">
        <v>161</v>
      </c>
      <c r="H531" s="15" t="s">
        <v>85</v>
      </c>
      <c r="I531" s="61" t="str">
        <f t="shared" si="127"/>
        <v>I_MV_R_ATM_BAL_ST_L03_02</v>
      </c>
      <c r="J531" s="15" cm="1">
        <f t="array" ref="J531">SUMPRODUCT(--(I531=$I$2:$I$625))</f>
        <v>1</v>
      </c>
      <c r="K531" s="14">
        <v>24</v>
      </c>
      <c r="L531" s="15" t="s">
        <v>454</v>
      </c>
      <c r="M531" s="15" t="s">
        <v>10</v>
      </c>
      <c r="N531" s="14" t="s">
        <v>520</v>
      </c>
      <c r="O531" s="15" t="str">
        <f>"R_"&amp;P531&amp;"_"&amp;F531</f>
        <v>R_ATM_BAL_ST</v>
      </c>
      <c r="P531" s="14" t="s">
        <v>496</v>
      </c>
      <c r="Q531" s="14" t="str">
        <f>VLOOKUP(L531,Nomencalture!$G$20:$H$33,2,0)</f>
        <v>Credit Card cash withdrawals / Outstanding Balance</v>
      </c>
      <c r="R531" s="16" t="str">
        <f t="shared" ref="R531:R535" si="128">IF(AND(S531="P",N531="R"),TEXT(T531,"00")&amp;"MB",IF(OR(T531&gt;1,N531="VM"),"L"&amp;TEXT(T531,"00")&amp;"_"&amp;TEXT(U531,"00"),"L"&amp;TEXT(U531,"00")&amp;"M"))</f>
        <v>L03_02</v>
      </c>
      <c r="S531" s="16" t="s">
        <v>90</v>
      </c>
      <c r="T531" s="16">
        <v>3</v>
      </c>
      <c r="U531" s="22">
        <v>2</v>
      </c>
      <c r="V531" s="53" t="str">
        <f t="shared" si="121"/>
        <v>ALTER TABLE MDL_ABT_B_PD_TDC_S01 ADD I_MV_R_ATM_BAL_ST_L03_02 NUMBER;</v>
      </c>
      <c r="W531" s="9" t="str">
        <f>","&amp;H531&amp;"(CASE WHEN TIPO_CNSM_CD='"&amp;P531&amp;"' AND "&amp;X531&amp;" THEN "&amp;G531&amp;" END) AS "&amp;I531</f>
        <v>,AVG(CASE WHEN TIPO_CNSM_CD='ATM_BAL' AND B.PERIODOMES=TO_CHAR(ADD_MONTHS(A.REF_DATE,-2),'YYYYMM') THEN VM_R_ATM_SDO END) AS I_MV_R_ATM_BAL_ST_L03_02</v>
      </c>
      <c r="X531" s="54" t="str">
        <f t="shared" si="122"/>
        <v>B.PERIODOMES=TO_CHAR(ADD_MONTHS(A.REF_DATE,-2),'YYYYMM')</v>
      </c>
      <c r="Y531" s="54" t="str">
        <f>","&amp;I531&amp;"=B."&amp;I531</f>
        <v>,I_MV_R_ATM_BAL_ST_L03_02=B.I_MV_R_ATM_BAL_ST_L03_02</v>
      </c>
      <c r="Z531" s="40" t="str">
        <f>",B."&amp;I531</f>
        <v>,B.I_MV_R_ATM_BAL_ST_L03_02</v>
      </c>
    </row>
    <row r="532" spans="1:26" x14ac:dyDescent="0.25">
      <c r="A532" s="8" t="s">
        <v>413</v>
      </c>
      <c r="B532" s="21">
        <f t="shared" si="123"/>
        <v>531</v>
      </c>
      <c r="C532" s="15">
        <f t="shared" si="124"/>
        <v>11</v>
      </c>
      <c r="D532" s="15">
        <f t="shared" si="126"/>
        <v>21</v>
      </c>
      <c r="E532" s="48" t="s">
        <v>402</v>
      </c>
      <c r="F532" s="48" t="s">
        <v>196</v>
      </c>
      <c r="G532" s="15" t="s">
        <v>162</v>
      </c>
      <c r="H532" s="15" t="s">
        <v>85</v>
      </c>
      <c r="I532" s="61" t="str">
        <f t="shared" si="127"/>
        <v>I_QV_R_ATM_BAL_ST_L06_03</v>
      </c>
      <c r="J532" s="15" cm="1">
        <f t="array" ref="J532">SUMPRODUCT(--(I532=$I$2:$I$625))</f>
        <v>1</v>
      </c>
      <c r="K532" s="14">
        <v>24</v>
      </c>
      <c r="L532" s="15" t="s">
        <v>454</v>
      </c>
      <c r="M532" s="15" t="s">
        <v>10</v>
      </c>
      <c r="N532" s="14" t="s">
        <v>521</v>
      </c>
      <c r="O532" s="15" t="str">
        <f>"R_"&amp;P532&amp;"_"&amp;F532</f>
        <v>R_ATM_BAL_ST</v>
      </c>
      <c r="P532" s="14" t="s">
        <v>496</v>
      </c>
      <c r="Q532" s="14" t="str">
        <f>VLOOKUP(L532,Nomencalture!$G$20:$H$33,2,0)</f>
        <v>Credit Card cash withdrawals / Outstanding Balance</v>
      </c>
      <c r="R532" s="16" t="str">
        <f t="shared" si="128"/>
        <v>L06_03</v>
      </c>
      <c r="S532" s="16" t="s">
        <v>90</v>
      </c>
      <c r="T532" s="16">
        <v>6</v>
      </c>
      <c r="U532" s="22">
        <v>3</v>
      </c>
      <c r="V532" s="53" t="str">
        <f t="shared" si="121"/>
        <v>ALTER TABLE MDL_ABT_B_PD_TDC_S01 ADD I_QV_R_ATM_BAL_ST_L06_03 NUMBER;</v>
      </c>
      <c r="W532" s="9" t="str">
        <f>","&amp;H532&amp;"(CASE WHEN TIPO_CNSM_CD='"&amp;P532&amp;"' AND "&amp;X532&amp;" THEN "&amp;G532&amp;" END) AS "&amp;I532</f>
        <v>,AVG(CASE WHEN TIPO_CNSM_CD='ATM_BAL' AND B.PERIODOMES=TO_CHAR(ADD_MONTHS(A.REF_DATE,-3),'YYYYMM') THEN VT_R_ATM_SDO END) AS I_QV_R_ATM_BAL_ST_L06_03</v>
      </c>
      <c r="X532" s="54" t="str">
        <f t="shared" si="122"/>
        <v>B.PERIODOMES=TO_CHAR(ADD_MONTHS(A.REF_DATE,-3),'YYYYMM')</v>
      </c>
      <c r="Y532" s="54" t="str">
        <f>","&amp;I532&amp;"=B."&amp;I532</f>
        <v>,I_QV_R_ATM_BAL_ST_L06_03=B.I_QV_R_ATM_BAL_ST_L06_03</v>
      </c>
      <c r="Z532" s="40" t="str">
        <f>",B."&amp;I532</f>
        <v>,B.I_QV_R_ATM_BAL_ST_L06_03</v>
      </c>
    </row>
    <row r="533" spans="1:26" x14ac:dyDescent="0.25">
      <c r="A533" s="8" t="s">
        <v>413</v>
      </c>
      <c r="B533" s="21">
        <f t="shared" si="123"/>
        <v>532</v>
      </c>
      <c r="C533" s="15">
        <f t="shared" si="124"/>
        <v>12</v>
      </c>
      <c r="D533" s="15">
        <f t="shared" si="126"/>
        <v>21</v>
      </c>
      <c r="E533" s="48" t="s">
        <v>402</v>
      </c>
      <c r="F533" s="48" t="s">
        <v>196</v>
      </c>
      <c r="G533" s="15" t="s">
        <v>162</v>
      </c>
      <c r="H533" s="15" t="s">
        <v>85</v>
      </c>
      <c r="I533" s="61" t="str">
        <f t="shared" si="127"/>
        <v>I_QV_R_ATM_BAL_ST_L09_06</v>
      </c>
      <c r="J533" s="15" cm="1">
        <f t="array" ref="J533">SUMPRODUCT(--(I533=$I$2:$I$625))</f>
        <v>1</v>
      </c>
      <c r="K533" s="14">
        <v>24</v>
      </c>
      <c r="L533" s="15" t="s">
        <v>454</v>
      </c>
      <c r="M533" s="15" t="s">
        <v>10</v>
      </c>
      <c r="N533" s="14" t="s">
        <v>521</v>
      </c>
      <c r="O533" s="15" t="str">
        <f>"R_"&amp;P533&amp;"_"&amp;F533</f>
        <v>R_ATM_BAL_ST</v>
      </c>
      <c r="P533" s="14" t="s">
        <v>496</v>
      </c>
      <c r="Q533" s="14" t="str">
        <f>VLOOKUP(L533,Nomencalture!$G$20:$H$33,2,0)</f>
        <v>Credit Card cash withdrawals / Outstanding Balance</v>
      </c>
      <c r="R533" s="16" t="str">
        <f t="shared" si="128"/>
        <v>L09_06</v>
      </c>
      <c r="S533" s="16" t="s">
        <v>90</v>
      </c>
      <c r="T533" s="16">
        <v>9</v>
      </c>
      <c r="U533" s="22">
        <v>6</v>
      </c>
      <c r="V533" s="53" t="str">
        <f t="shared" si="121"/>
        <v>ALTER TABLE MDL_ABT_B_PD_TDC_S01 ADD I_QV_R_ATM_BAL_ST_L09_06 NUMBER;</v>
      </c>
      <c r="W533" s="9" t="str">
        <f>","&amp;H533&amp;"(CASE WHEN TIPO_CNSM_CD='"&amp;P533&amp;"' AND "&amp;X533&amp;" THEN "&amp;G533&amp;" END) AS "&amp;I533</f>
        <v>,AVG(CASE WHEN TIPO_CNSM_CD='ATM_BAL' AND B.PERIODOMES=TO_CHAR(ADD_MONTHS(A.REF_DATE,-6),'YYYYMM') THEN VT_R_ATM_SDO END) AS I_QV_R_ATM_BAL_ST_L09_06</v>
      </c>
      <c r="X533" s="54" t="str">
        <f t="shared" si="122"/>
        <v>B.PERIODOMES=TO_CHAR(ADD_MONTHS(A.REF_DATE,-6),'YYYYMM')</v>
      </c>
      <c r="Y533" s="54" t="str">
        <f>","&amp;I533&amp;"=B."&amp;I533</f>
        <v>,I_QV_R_ATM_BAL_ST_L09_06=B.I_QV_R_ATM_BAL_ST_L09_06</v>
      </c>
      <c r="Z533" s="40" t="str">
        <f>",B."&amp;I533</f>
        <v>,B.I_QV_R_ATM_BAL_ST_L09_06</v>
      </c>
    </row>
    <row r="534" spans="1:26" x14ac:dyDescent="0.25">
      <c r="A534" s="8" t="s">
        <v>413</v>
      </c>
      <c r="B534" s="21">
        <f t="shared" si="123"/>
        <v>533</v>
      </c>
      <c r="C534" s="15">
        <f t="shared" si="124"/>
        <v>13</v>
      </c>
      <c r="D534" s="15">
        <f t="shared" si="126"/>
        <v>21</v>
      </c>
      <c r="E534" s="48" t="s">
        <v>402</v>
      </c>
      <c r="F534" s="48" t="s">
        <v>196</v>
      </c>
      <c r="G534" s="15" t="s">
        <v>162</v>
      </c>
      <c r="H534" s="15" t="s">
        <v>85</v>
      </c>
      <c r="I534" s="61" t="str">
        <f t="shared" si="127"/>
        <v>I_QV_R_ATM_BAL_ST_L12_09</v>
      </c>
      <c r="J534" s="15" cm="1">
        <f t="array" ref="J534">SUMPRODUCT(--(I534=$I$2:$I$625))</f>
        <v>1</v>
      </c>
      <c r="K534" s="14">
        <v>24</v>
      </c>
      <c r="L534" s="15" t="s">
        <v>454</v>
      </c>
      <c r="M534" s="15" t="s">
        <v>10</v>
      </c>
      <c r="N534" s="14" t="s">
        <v>521</v>
      </c>
      <c r="O534" s="15" t="str">
        <f>"R_"&amp;P534&amp;"_"&amp;F534</f>
        <v>R_ATM_BAL_ST</v>
      </c>
      <c r="P534" s="14" t="s">
        <v>496</v>
      </c>
      <c r="Q534" s="14" t="str">
        <f>VLOOKUP(L534,Nomencalture!$G$20:$H$33,2,0)</f>
        <v>Credit Card cash withdrawals / Outstanding Balance</v>
      </c>
      <c r="R534" s="16" t="str">
        <f t="shared" si="128"/>
        <v>L12_09</v>
      </c>
      <c r="S534" s="16" t="s">
        <v>90</v>
      </c>
      <c r="T534" s="16">
        <v>12</v>
      </c>
      <c r="U534" s="22">
        <v>9</v>
      </c>
      <c r="V534" s="53" t="str">
        <f t="shared" si="121"/>
        <v>ALTER TABLE MDL_ABT_B_PD_TDC_S01 ADD I_QV_R_ATM_BAL_ST_L12_09 NUMBER;</v>
      </c>
      <c r="W534" s="9" t="str">
        <f>","&amp;H534&amp;"(CASE WHEN TIPO_CNSM_CD='"&amp;P534&amp;"' AND "&amp;X534&amp;" THEN "&amp;G534&amp;" END) AS "&amp;I534</f>
        <v>,AVG(CASE WHEN TIPO_CNSM_CD='ATM_BAL' AND B.PERIODOMES=TO_CHAR(ADD_MONTHS(A.REF_DATE,-9),'YYYYMM') THEN VT_R_ATM_SDO END) AS I_QV_R_ATM_BAL_ST_L12_09</v>
      </c>
      <c r="X534" s="54" t="str">
        <f t="shared" si="122"/>
        <v>B.PERIODOMES=TO_CHAR(ADD_MONTHS(A.REF_DATE,-9),'YYYYMM')</v>
      </c>
      <c r="Y534" s="54" t="str">
        <f>","&amp;I534&amp;"=B."&amp;I534</f>
        <v>,I_QV_R_ATM_BAL_ST_L12_09=B.I_QV_R_ATM_BAL_ST_L12_09</v>
      </c>
      <c r="Z534" s="40" t="str">
        <f>",B."&amp;I534</f>
        <v>,B.I_QV_R_ATM_BAL_ST_L12_09</v>
      </c>
    </row>
    <row r="535" spans="1:26" x14ac:dyDescent="0.25">
      <c r="A535" s="8" t="s">
        <v>413</v>
      </c>
      <c r="B535" s="21">
        <f t="shared" si="123"/>
        <v>534</v>
      </c>
      <c r="C535" s="15">
        <f t="shared" si="124"/>
        <v>14</v>
      </c>
      <c r="D535" s="15">
        <f t="shared" si="126"/>
        <v>21</v>
      </c>
      <c r="E535" s="48" t="s">
        <v>402</v>
      </c>
      <c r="F535" s="48" t="s">
        <v>196</v>
      </c>
      <c r="G535" s="15" t="s">
        <v>163</v>
      </c>
      <c r="H535" s="15" t="s">
        <v>85</v>
      </c>
      <c r="I535" s="61" t="str">
        <f t="shared" si="127"/>
        <v>I_SV_R_ATM_BAL_ST_L12_06</v>
      </c>
      <c r="J535" s="15" cm="1">
        <f t="array" ref="J535">SUMPRODUCT(--(I535=$I$2:$I$625))</f>
        <v>1</v>
      </c>
      <c r="K535" s="14">
        <v>24</v>
      </c>
      <c r="L535" s="15" t="s">
        <v>454</v>
      </c>
      <c r="M535" s="15" t="s">
        <v>10</v>
      </c>
      <c r="N535" s="14" t="s">
        <v>523</v>
      </c>
      <c r="O535" s="15" t="str">
        <f>"R_"&amp;P535&amp;"_"&amp;F535</f>
        <v>R_ATM_BAL_ST</v>
      </c>
      <c r="P535" s="14" t="s">
        <v>496</v>
      </c>
      <c r="Q535" s="14" t="str">
        <f>VLOOKUP(L535,Nomencalture!$G$20:$H$33,2,0)</f>
        <v>Credit Card cash withdrawals / Outstanding Balance</v>
      </c>
      <c r="R535" s="16" t="str">
        <f t="shared" si="128"/>
        <v>L12_06</v>
      </c>
      <c r="S535" s="16" t="s">
        <v>90</v>
      </c>
      <c r="T535" s="16">
        <v>12</v>
      </c>
      <c r="U535" s="22">
        <v>6</v>
      </c>
      <c r="V535" s="53" t="str">
        <f t="shared" si="121"/>
        <v>ALTER TABLE MDL_ABT_B_PD_TDC_S01 ADD I_SV_R_ATM_BAL_ST_L12_06 NUMBER;</v>
      </c>
      <c r="W535" s="9" t="str">
        <f>","&amp;H535&amp;"(CASE WHEN TIPO_CNSM_CD='"&amp;P535&amp;"' AND "&amp;X535&amp;" THEN "&amp;G535&amp;" END) AS "&amp;I535</f>
        <v>,AVG(CASE WHEN TIPO_CNSM_CD='ATM_BAL' AND B.PERIODOMES=TO_CHAR(ADD_MONTHS(A.REF_DATE,-6),'YYYYMM') THEN VS_R_ATM_SDO END) AS I_SV_R_ATM_BAL_ST_L12_06</v>
      </c>
      <c r="X535" s="54" t="str">
        <f t="shared" si="122"/>
        <v>B.PERIODOMES=TO_CHAR(ADD_MONTHS(A.REF_DATE,-6),'YYYYMM')</v>
      </c>
      <c r="Y535" s="54" t="str">
        <f>","&amp;I535&amp;"=B."&amp;I535</f>
        <v>,I_SV_R_ATM_BAL_ST_L12_06=B.I_SV_R_ATM_BAL_ST_L12_06</v>
      </c>
      <c r="Z535" s="40" t="str">
        <f>",B."&amp;I535</f>
        <v>,B.I_SV_R_ATM_BAL_ST_L12_06</v>
      </c>
    </row>
    <row r="536" spans="1:26" x14ac:dyDescent="0.25">
      <c r="A536" s="8" t="s">
        <v>413</v>
      </c>
      <c r="B536" s="21">
        <f t="shared" si="123"/>
        <v>535</v>
      </c>
      <c r="C536" s="15">
        <f t="shared" si="124"/>
        <v>15</v>
      </c>
      <c r="D536" s="15">
        <f t="shared" si="126"/>
        <v>21</v>
      </c>
      <c r="E536" s="48" t="s">
        <v>402</v>
      </c>
      <c r="F536" s="48" t="s">
        <v>196</v>
      </c>
      <c r="G536" s="15" t="s">
        <v>160</v>
      </c>
      <c r="H536" s="15" t="s">
        <v>85</v>
      </c>
      <c r="I536" s="61" t="str">
        <f t="shared" si="127"/>
        <v>I_AV_R_ATM_BAL_ST_L03M</v>
      </c>
      <c r="J536" s="15" cm="1">
        <f t="array" ref="J536">SUMPRODUCT(--(I536=$I$2:$I$625))</f>
        <v>1</v>
      </c>
      <c r="K536" s="14">
        <v>23</v>
      </c>
      <c r="L536" s="15" t="s">
        <v>454</v>
      </c>
      <c r="M536" s="15" t="s">
        <v>10</v>
      </c>
      <c r="N536" s="14" t="s">
        <v>15</v>
      </c>
      <c r="O536" s="15" t="str">
        <f>"R_"&amp;P536&amp;"_"&amp;F536</f>
        <v>R_ATM_BAL_ST</v>
      </c>
      <c r="P536" s="14" t="s">
        <v>496</v>
      </c>
      <c r="Q536" s="14" t="str">
        <f>VLOOKUP(L536,Nomencalture!$G$20:$H$33,2,0)</f>
        <v>Credit Card cash withdrawals / Outstanding Balance</v>
      </c>
      <c r="R536" s="16" t="str">
        <f>IF(AND(S536="P",N536="R"),TEXT(T536,"00")&amp;"MB",IF(OR(T536&gt;1,N536="VM"),"L"&amp;TEXT(T536,"00")&amp;"_"&amp;TEXT(U536,"00"),"L"&amp;TEXT(U536,"00")&amp;"M"))</f>
        <v>L03M</v>
      </c>
      <c r="S536" s="16" t="s">
        <v>54</v>
      </c>
      <c r="T536" s="20">
        <v>1</v>
      </c>
      <c r="U536" s="21">
        <v>3</v>
      </c>
      <c r="V536" s="53" t="str">
        <f t="shared" si="121"/>
        <v>ALTER TABLE MDL_ABT_B_PD_TDC_S01 ADD I_AV_R_ATM_BAL_ST_L03M NUMBER;</v>
      </c>
      <c r="W536" s="9" t="str">
        <f>","&amp;H536&amp;"(CASE WHEN TIPO_CNSM_CD='"&amp;P536&amp;"' AND "&amp;X536&amp;" THEN "&amp;G536&amp;" END) AS "&amp;I536</f>
        <v>,AVG(CASE WHEN TIPO_CNSM_CD='ATM_BAL' AND B.PERIODOMES BETWEEN TO_CHAR(ADD_MONTHS(A.REF_DATE,-3),'YYYYMM') AND TO_CHAR(ADD_MONTHS(A.REF_DATE,-1),'YYYYMM') THEN R_ATM_SDO END) AS I_AV_R_ATM_BAL_ST_L03M</v>
      </c>
      <c r="X536" s="54" t="str">
        <f t="shared" si="122"/>
        <v>B.PERIODOMES BETWEEN TO_CHAR(ADD_MONTHS(A.REF_DATE,-3),'YYYYMM') AND TO_CHAR(ADD_MONTHS(A.REF_DATE,-1),'YYYYMM')</v>
      </c>
      <c r="Y536" s="54" t="str">
        <f>","&amp;I536&amp;"=B."&amp;I536</f>
        <v>,I_AV_R_ATM_BAL_ST_L03M=B.I_AV_R_ATM_BAL_ST_L03M</v>
      </c>
      <c r="Z536" s="40" t="str">
        <f>",B."&amp;I536</f>
        <v>,B.I_AV_R_ATM_BAL_ST_L03M</v>
      </c>
    </row>
    <row r="537" spans="1:26" x14ac:dyDescent="0.25">
      <c r="A537" s="8" t="s">
        <v>413</v>
      </c>
      <c r="B537" s="21">
        <f t="shared" si="123"/>
        <v>536</v>
      </c>
      <c r="C537" s="15">
        <f t="shared" si="124"/>
        <v>16</v>
      </c>
      <c r="D537" s="15">
        <f t="shared" si="126"/>
        <v>21</v>
      </c>
      <c r="E537" s="48" t="s">
        <v>402</v>
      </c>
      <c r="F537" s="48" t="s">
        <v>196</v>
      </c>
      <c r="G537" s="15" t="s">
        <v>160</v>
      </c>
      <c r="H537" s="15" t="s">
        <v>85</v>
      </c>
      <c r="I537" s="61" t="str">
        <f t="shared" si="127"/>
        <v>I_AV_R_ATM_BAL_ST_L06M</v>
      </c>
      <c r="J537" s="15" cm="1">
        <f t="array" ref="J537">SUMPRODUCT(--(I537=$I$2:$I$625))</f>
        <v>1</v>
      </c>
      <c r="K537" s="14">
        <v>23</v>
      </c>
      <c r="L537" s="15" t="s">
        <v>454</v>
      </c>
      <c r="M537" s="15" t="s">
        <v>10</v>
      </c>
      <c r="N537" s="14" t="s">
        <v>15</v>
      </c>
      <c r="O537" s="15" t="str">
        <f>"R_"&amp;P537&amp;"_"&amp;F537</f>
        <v>R_ATM_BAL_ST</v>
      </c>
      <c r="P537" s="14" t="s">
        <v>496</v>
      </c>
      <c r="Q537" s="14" t="str">
        <f>VLOOKUP(L537,Nomencalture!$G$20:$H$33,2,0)</f>
        <v>Credit Card cash withdrawals / Outstanding Balance</v>
      </c>
      <c r="R537" s="16" t="str">
        <f>IF(AND(S537="P",N537="R"),TEXT(T537,"00")&amp;"MB",IF(OR(T537&gt;1,N537="VM"),"L"&amp;TEXT(T537,"00")&amp;"_"&amp;TEXT(U537,"00"),"L"&amp;TEXT(U537,"00")&amp;"M"))</f>
        <v>L06M</v>
      </c>
      <c r="S537" s="16" t="s">
        <v>54</v>
      </c>
      <c r="T537" s="20">
        <v>1</v>
      </c>
      <c r="U537" s="21">
        <v>6</v>
      </c>
      <c r="V537" s="53" t="str">
        <f t="shared" si="121"/>
        <v>ALTER TABLE MDL_ABT_B_PD_TDC_S01 ADD I_AV_R_ATM_BAL_ST_L06M NUMBER;</v>
      </c>
      <c r="W537" s="9" t="str">
        <f>","&amp;H537&amp;"(CASE WHEN TIPO_CNSM_CD='"&amp;P537&amp;"' AND "&amp;X537&amp;" THEN "&amp;G537&amp;" END) AS "&amp;I537</f>
        <v>,AVG(CASE WHEN TIPO_CNSM_CD='ATM_BAL' AND B.PERIODOMES BETWEEN TO_CHAR(ADD_MONTHS(A.REF_DATE,-6),'YYYYMM') AND TO_CHAR(ADD_MONTHS(A.REF_DATE,-1),'YYYYMM') THEN R_ATM_SDO END) AS I_AV_R_ATM_BAL_ST_L06M</v>
      </c>
      <c r="X537" s="54" t="str">
        <f t="shared" si="122"/>
        <v>B.PERIODOMES BETWEEN TO_CHAR(ADD_MONTHS(A.REF_DATE,-6),'YYYYMM') AND TO_CHAR(ADD_MONTHS(A.REF_DATE,-1),'YYYYMM')</v>
      </c>
      <c r="Y537" s="54" t="str">
        <f>","&amp;I537&amp;"=B."&amp;I537</f>
        <v>,I_AV_R_ATM_BAL_ST_L06M=B.I_AV_R_ATM_BAL_ST_L06M</v>
      </c>
      <c r="Z537" s="40" t="str">
        <f>",B."&amp;I537</f>
        <v>,B.I_AV_R_ATM_BAL_ST_L06M</v>
      </c>
    </row>
    <row r="538" spans="1:26" x14ac:dyDescent="0.25">
      <c r="A538" s="8" t="s">
        <v>413</v>
      </c>
      <c r="B538" s="21">
        <f t="shared" si="123"/>
        <v>537</v>
      </c>
      <c r="C538" s="15">
        <f t="shared" si="124"/>
        <v>17</v>
      </c>
      <c r="D538" s="15">
        <f t="shared" si="126"/>
        <v>21</v>
      </c>
      <c r="E538" s="48" t="s">
        <v>402</v>
      </c>
      <c r="F538" s="48" t="s">
        <v>196</v>
      </c>
      <c r="G538" s="15" t="s">
        <v>160</v>
      </c>
      <c r="H538" s="15" t="s">
        <v>85</v>
      </c>
      <c r="I538" s="61" t="str">
        <f t="shared" si="127"/>
        <v>I_AV_R_ATM_BAL_ST_L12M</v>
      </c>
      <c r="J538" s="15" cm="1">
        <f t="array" ref="J538">SUMPRODUCT(--(I538=$I$2:$I$625))</f>
        <v>1</v>
      </c>
      <c r="K538" s="14">
        <v>23</v>
      </c>
      <c r="L538" s="15" t="s">
        <v>454</v>
      </c>
      <c r="M538" s="15" t="s">
        <v>10</v>
      </c>
      <c r="N538" s="14" t="s">
        <v>15</v>
      </c>
      <c r="O538" s="15" t="str">
        <f>"R_"&amp;P538&amp;"_"&amp;F538</f>
        <v>R_ATM_BAL_ST</v>
      </c>
      <c r="P538" s="14" t="s">
        <v>496</v>
      </c>
      <c r="Q538" s="14" t="str">
        <f>VLOOKUP(L538,Nomencalture!$G$20:$H$33,2,0)</f>
        <v>Credit Card cash withdrawals / Outstanding Balance</v>
      </c>
      <c r="R538" s="16" t="str">
        <f t="shared" ref="R538:R547" si="129">IF(AND(S538="P",N538="R"),TEXT(T538,"00")&amp;"MB",IF(OR(T538&gt;1,N538="VM"),"L"&amp;TEXT(T538,"00")&amp;"_"&amp;TEXT(U538,"00"),"L"&amp;TEXT(U538,"00")&amp;"M"))</f>
        <v>L12M</v>
      </c>
      <c r="S538" s="16" t="s">
        <v>54</v>
      </c>
      <c r="T538" s="20">
        <v>1</v>
      </c>
      <c r="U538" s="21">
        <v>12</v>
      </c>
      <c r="V538" s="53" t="str">
        <f t="shared" si="121"/>
        <v>ALTER TABLE MDL_ABT_B_PD_TDC_S01 ADD I_AV_R_ATM_BAL_ST_L12M NUMBER;</v>
      </c>
      <c r="W538" s="9" t="str">
        <f>","&amp;H538&amp;"(CASE WHEN TIPO_CNSM_CD='"&amp;P538&amp;"' AND "&amp;X538&amp;" THEN "&amp;G538&amp;" END) AS "&amp;I538</f>
        <v>,AVG(CASE WHEN TIPO_CNSM_CD='ATM_BAL' AND B.PERIODOMES BETWEEN TO_CHAR(ADD_MONTHS(A.REF_DATE,-12),'YYYYMM') AND TO_CHAR(ADD_MONTHS(A.REF_DATE,-1),'YYYYMM') THEN R_ATM_SDO END) AS I_AV_R_ATM_BAL_ST_L12M</v>
      </c>
      <c r="X538" s="54" t="str">
        <f t="shared" si="122"/>
        <v>B.PERIODOMES BETWEEN TO_CHAR(ADD_MONTHS(A.REF_DATE,-12),'YYYYMM') AND TO_CHAR(ADD_MONTHS(A.REF_DATE,-1),'YYYYMM')</v>
      </c>
      <c r="Y538" s="54" t="str">
        <f>","&amp;I538&amp;"=B."&amp;I538</f>
        <v>,I_AV_R_ATM_BAL_ST_L12M=B.I_AV_R_ATM_BAL_ST_L12M</v>
      </c>
      <c r="Z538" s="40" t="str">
        <f>",B."&amp;I538</f>
        <v>,B.I_AV_R_ATM_BAL_ST_L12M</v>
      </c>
    </row>
    <row r="539" spans="1:26" x14ac:dyDescent="0.25">
      <c r="A539" s="8" t="s">
        <v>413</v>
      </c>
      <c r="B539" s="21">
        <f t="shared" si="123"/>
        <v>538</v>
      </c>
      <c r="C539" s="15">
        <f t="shared" si="124"/>
        <v>18</v>
      </c>
      <c r="D539" s="15">
        <f t="shared" si="126"/>
        <v>21</v>
      </c>
      <c r="E539" s="48" t="s">
        <v>402</v>
      </c>
      <c r="F539" s="48" t="s">
        <v>196</v>
      </c>
      <c r="G539" s="15" t="s">
        <v>160</v>
      </c>
      <c r="H539" s="15" t="s">
        <v>85</v>
      </c>
      <c r="I539" s="61" t="str">
        <f t="shared" si="127"/>
        <v>I_AV_R_ATM_BAL_ST_L13_24</v>
      </c>
      <c r="J539" s="15" cm="1">
        <f t="array" ref="J539">SUMPRODUCT(--(I539=$I$2:$I$625))</f>
        <v>1</v>
      </c>
      <c r="K539" s="14">
        <v>25</v>
      </c>
      <c r="L539" s="15" t="s">
        <v>454</v>
      </c>
      <c r="M539" s="15" t="s">
        <v>10</v>
      </c>
      <c r="N539" s="14" t="s">
        <v>15</v>
      </c>
      <c r="O539" s="15" t="str">
        <f>"R_"&amp;P539&amp;"_"&amp;F539</f>
        <v>R_ATM_BAL_ST</v>
      </c>
      <c r="P539" s="14" t="s">
        <v>496</v>
      </c>
      <c r="Q539" s="14" t="str">
        <f>VLOOKUP(L539,Nomencalture!$G$20:$H$33,2,0)</f>
        <v>Credit Card cash withdrawals / Outstanding Balance</v>
      </c>
      <c r="R539" s="16" t="str">
        <f t="shared" si="129"/>
        <v>L13_24</v>
      </c>
      <c r="S539" s="16" t="s">
        <v>54</v>
      </c>
      <c r="T539" s="20">
        <v>13</v>
      </c>
      <c r="U539" s="21">
        <v>24</v>
      </c>
      <c r="V539" s="53" t="str">
        <f t="shared" si="121"/>
        <v>ALTER TABLE MDL_ABT_B_PD_TDC_S01 ADD I_AV_R_ATM_BAL_ST_L13_24 NUMBER;</v>
      </c>
      <c r="W539" s="9" t="str">
        <f>","&amp;H539&amp;"(CASE WHEN TIPO_CNSM_CD='"&amp;P539&amp;"' AND "&amp;X539&amp;" THEN "&amp;G539&amp;" END) AS "&amp;I539</f>
        <v>,AVG(CASE WHEN TIPO_CNSM_CD='ATM_BAL' AND B.PERIODOMES BETWEEN TO_CHAR(ADD_MONTHS(A.REF_DATE,-24),'YYYYMM') AND TO_CHAR(ADD_MONTHS(A.REF_DATE,-13),'YYYYMM') THEN R_ATM_SDO END) AS I_AV_R_ATM_BAL_ST_L13_24</v>
      </c>
      <c r="X539" s="54" t="str">
        <f t="shared" si="122"/>
        <v>B.PERIODOMES BETWEEN TO_CHAR(ADD_MONTHS(A.REF_DATE,-24),'YYYYMM') AND TO_CHAR(ADD_MONTHS(A.REF_DATE,-13),'YYYYMM')</v>
      </c>
      <c r="Y539" s="54" t="str">
        <f>","&amp;I539&amp;"=B."&amp;I539</f>
        <v>,I_AV_R_ATM_BAL_ST_L13_24=B.I_AV_R_ATM_BAL_ST_L13_24</v>
      </c>
      <c r="Z539" s="40" t="str">
        <f>",B."&amp;I539</f>
        <v>,B.I_AV_R_ATM_BAL_ST_L13_24</v>
      </c>
    </row>
    <row r="540" spans="1:26" x14ac:dyDescent="0.25">
      <c r="A540" s="8" t="s">
        <v>413</v>
      </c>
      <c r="B540" s="21">
        <f t="shared" si="123"/>
        <v>539</v>
      </c>
      <c r="C540" s="15">
        <f t="shared" si="124"/>
        <v>19</v>
      </c>
      <c r="D540" s="15">
        <f t="shared" si="126"/>
        <v>21</v>
      </c>
      <c r="E540" s="48" t="s">
        <v>402</v>
      </c>
      <c r="F540" s="48" t="s">
        <v>196</v>
      </c>
      <c r="G540" s="15" t="s">
        <v>164</v>
      </c>
      <c r="H540" s="15" t="s">
        <v>86</v>
      </c>
      <c r="I540" s="61" t="str">
        <f t="shared" si="127"/>
        <v>I_SIN_R_ATM_BAL_ST_L03M</v>
      </c>
      <c r="J540" s="15" cm="1">
        <f t="array" ref="J540">SUMPRODUCT(--(I540=$I$2:$I$625))</f>
        <v>1</v>
      </c>
      <c r="K540" s="14">
        <v>24</v>
      </c>
      <c r="L540" s="15" t="s">
        <v>454</v>
      </c>
      <c r="M540" s="15" t="s">
        <v>10</v>
      </c>
      <c r="N540" s="14" t="s">
        <v>16</v>
      </c>
      <c r="O540" s="15" t="str">
        <f>"R_"&amp;P540&amp;"_"&amp;F540</f>
        <v>R_ATM_BAL_ST</v>
      </c>
      <c r="P540" s="14" t="s">
        <v>496</v>
      </c>
      <c r="Q540" s="14" t="str">
        <f>VLOOKUP(L540,Nomencalture!$G$20:$H$33,2,0)</f>
        <v>Credit Card cash withdrawals / Outstanding Balance</v>
      </c>
      <c r="R540" s="16" t="str">
        <f t="shared" si="129"/>
        <v>L03M</v>
      </c>
      <c r="S540" s="16" t="s">
        <v>54</v>
      </c>
      <c r="T540" s="20">
        <v>1</v>
      </c>
      <c r="U540" s="21">
        <v>3</v>
      </c>
      <c r="V540" s="53" t="str">
        <f t="shared" si="121"/>
        <v>ALTER TABLE MDL_ABT_B_PD_TDC_S01 ADD I_SIN_R_ATM_BAL_ST_L03M NUMBER;</v>
      </c>
      <c r="W540" s="9" t="str">
        <f>","&amp;H540&amp;"(CASE WHEN TIPO_CNSM_CD='"&amp;P540&amp;"' AND "&amp;X540&amp;" THEN "&amp;G540&amp;" END) AS "&amp;I540</f>
        <v>,SUM(CASE WHEN TIPO_CNSM_CD='ATM_BAL' AND B.PERIODOMES BETWEEN TO_CHAR(ADD_MONTHS(A.REF_DATE,-3),'YYYYMM') AND TO_CHAR(ADD_MONTHS(A.REF_DATE,-1),'YYYYMM') THEN IN_R_ATM_SDO END) AS I_SIN_R_ATM_BAL_ST_L03M</v>
      </c>
      <c r="X540" s="54" t="str">
        <f t="shared" si="122"/>
        <v>B.PERIODOMES BETWEEN TO_CHAR(ADD_MONTHS(A.REF_DATE,-3),'YYYYMM') AND TO_CHAR(ADD_MONTHS(A.REF_DATE,-1),'YYYYMM')</v>
      </c>
      <c r="Y540" s="54" t="str">
        <f>","&amp;I540&amp;"=B."&amp;I540</f>
        <v>,I_SIN_R_ATM_BAL_ST_L03M=B.I_SIN_R_ATM_BAL_ST_L03M</v>
      </c>
      <c r="Z540" s="40" t="str">
        <f>",B."&amp;I540</f>
        <v>,B.I_SIN_R_ATM_BAL_ST_L03M</v>
      </c>
    </row>
    <row r="541" spans="1:26" x14ac:dyDescent="0.25">
      <c r="A541" s="8" t="s">
        <v>413</v>
      </c>
      <c r="B541" s="21">
        <f t="shared" si="123"/>
        <v>540</v>
      </c>
      <c r="C541" s="15">
        <f t="shared" si="124"/>
        <v>20</v>
      </c>
      <c r="D541" s="15">
        <f t="shared" si="126"/>
        <v>21</v>
      </c>
      <c r="E541" s="48" t="s">
        <v>402</v>
      </c>
      <c r="F541" s="48" t="s">
        <v>196</v>
      </c>
      <c r="G541" s="15" t="s">
        <v>164</v>
      </c>
      <c r="H541" s="15" t="s">
        <v>86</v>
      </c>
      <c r="I541" s="61" t="str">
        <f t="shared" si="127"/>
        <v>I_SIN_R_ATM_BAL_ST_L06M</v>
      </c>
      <c r="J541" s="15" cm="1">
        <f t="array" ref="J541">SUMPRODUCT(--(I541=$I$2:$I$625))</f>
        <v>1</v>
      </c>
      <c r="K541" s="14">
        <v>24</v>
      </c>
      <c r="L541" s="15" t="s">
        <v>454</v>
      </c>
      <c r="M541" s="15" t="s">
        <v>10</v>
      </c>
      <c r="N541" s="14" t="s">
        <v>16</v>
      </c>
      <c r="O541" s="15" t="str">
        <f>"R_"&amp;P541&amp;"_"&amp;F541</f>
        <v>R_ATM_BAL_ST</v>
      </c>
      <c r="P541" s="14" t="s">
        <v>496</v>
      </c>
      <c r="Q541" s="14" t="str">
        <f>VLOOKUP(L541,Nomencalture!$G$20:$H$33,2,0)</f>
        <v>Credit Card cash withdrawals / Outstanding Balance</v>
      </c>
      <c r="R541" s="16" t="str">
        <f t="shared" si="129"/>
        <v>L06M</v>
      </c>
      <c r="S541" s="16" t="s">
        <v>54</v>
      </c>
      <c r="T541" s="20">
        <v>1</v>
      </c>
      <c r="U541" s="21">
        <v>6</v>
      </c>
      <c r="V541" s="53" t="str">
        <f t="shared" si="121"/>
        <v>ALTER TABLE MDL_ABT_B_PD_TDC_S01 ADD I_SIN_R_ATM_BAL_ST_L06M NUMBER;</v>
      </c>
      <c r="W541" s="9" t="str">
        <f>","&amp;H541&amp;"(CASE WHEN TIPO_CNSM_CD='"&amp;P541&amp;"' AND "&amp;X541&amp;" THEN "&amp;G541&amp;" END) AS "&amp;I541</f>
        <v>,SUM(CASE WHEN TIPO_CNSM_CD='ATM_BAL' AND B.PERIODOMES BETWEEN TO_CHAR(ADD_MONTHS(A.REF_DATE,-6),'YYYYMM') AND TO_CHAR(ADD_MONTHS(A.REF_DATE,-1),'YYYYMM') THEN IN_R_ATM_SDO END) AS I_SIN_R_ATM_BAL_ST_L06M</v>
      </c>
      <c r="X541" s="54" t="str">
        <f t="shared" si="122"/>
        <v>B.PERIODOMES BETWEEN TO_CHAR(ADD_MONTHS(A.REF_DATE,-6),'YYYYMM') AND TO_CHAR(ADD_MONTHS(A.REF_DATE,-1),'YYYYMM')</v>
      </c>
      <c r="Y541" s="54" t="str">
        <f>","&amp;I541&amp;"=B."&amp;I541</f>
        <v>,I_SIN_R_ATM_BAL_ST_L06M=B.I_SIN_R_ATM_BAL_ST_L06M</v>
      </c>
      <c r="Z541" s="40" t="str">
        <f>",B."&amp;I541</f>
        <v>,B.I_SIN_R_ATM_BAL_ST_L06M</v>
      </c>
    </row>
    <row r="542" spans="1:26" x14ac:dyDescent="0.25">
      <c r="A542" s="8" t="s">
        <v>413</v>
      </c>
      <c r="B542" s="21">
        <f t="shared" si="123"/>
        <v>541</v>
      </c>
      <c r="C542" s="15">
        <f t="shared" si="124"/>
        <v>21</v>
      </c>
      <c r="D542" s="15">
        <f t="shared" si="126"/>
        <v>21</v>
      </c>
      <c r="E542" s="48" t="s">
        <v>402</v>
      </c>
      <c r="F542" s="48" t="s">
        <v>196</v>
      </c>
      <c r="G542" s="15" t="s">
        <v>164</v>
      </c>
      <c r="H542" s="15" t="s">
        <v>86</v>
      </c>
      <c r="I542" s="61" t="str">
        <f t="shared" si="127"/>
        <v>I_SIN_R_ATM_BAL_ST_L12M</v>
      </c>
      <c r="J542" s="15" cm="1">
        <f t="array" ref="J542">SUMPRODUCT(--(I542=$I$2:$I$625))</f>
        <v>1</v>
      </c>
      <c r="K542" s="14">
        <v>24</v>
      </c>
      <c r="L542" s="15" t="s">
        <v>454</v>
      </c>
      <c r="M542" s="15" t="s">
        <v>10</v>
      </c>
      <c r="N542" s="14" t="s">
        <v>16</v>
      </c>
      <c r="O542" s="15" t="str">
        <f>"R_"&amp;P542&amp;"_"&amp;F542</f>
        <v>R_ATM_BAL_ST</v>
      </c>
      <c r="P542" s="14" t="s">
        <v>496</v>
      </c>
      <c r="Q542" s="14" t="str">
        <f>VLOOKUP(L542,Nomencalture!$G$20:$H$33,2,0)</f>
        <v>Credit Card cash withdrawals / Outstanding Balance</v>
      </c>
      <c r="R542" s="16" t="str">
        <f t="shared" si="129"/>
        <v>L12M</v>
      </c>
      <c r="S542" s="16" t="s">
        <v>54</v>
      </c>
      <c r="T542" s="20">
        <v>1</v>
      </c>
      <c r="U542" s="21">
        <v>12</v>
      </c>
      <c r="V542" s="53" t="str">
        <f t="shared" si="121"/>
        <v>ALTER TABLE MDL_ABT_B_PD_TDC_S01 ADD I_SIN_R_ATM_BAL_ST_L12M NUMBER;</v>
      </c>
      <c r="W542" s="9" t="str">
        <f>","&amp;H542&amp;"(CASE WHEN TIPO_CNSM_CD='"&amp;P542&amp;"' AND "&amp;X542&amp;" THEN "&amp;G542&amp;" END) AS "&amp;I542</f>
        <v>,SUM(CASE WHEN TIPO_CNSM_CD='ATM_BAL' AND B.PERIODOMES BETWEEN TO_CHAR(ADD_MONTHS(A.REF_DATE,-12),'YYYYMM') AND TO_CHAR(ADD_MONTHS(A.REF_DATE,-1),'YYYYMM') THEN IN_R_ATM_SDO END) AS I_SIN_R_ATM_BAL_ST_L12M</v>
      </c>
      <c r="X542" s="54" t="str">
        <f t="shared" si="122"/>
        <v>B.PERIODOMES BETWEEN TO_CHAR(ADD_MONTHS(A.REF_DATE,-12),'YYYYMM') AND TO_CHAR(ADD_MONTHS(A.REF_DATE,-1),'YYYYMM')</v>
      </c>
      <c r="Y542" s="54" t="str">
        <f>","&amp;I542&amp;"=B."&amp;I542</f>
        <v>,I_SIN_R_ATM_BAL_ST_L12M=B.I_SIN_R_ATM_BAL_ST_L12M</v>
      </c>
      <c r="Z542" s="40" t="str">
        <f>",B."&amp;I542</f>
        <v>,B.I_SIN_R_ATM_BAL_ST_L12M</v>
      </c>
    </row>
    <row r="543" spans="1:26" x14ac:dyDescent="0.25">
      <c r="A543" s="8" t="s">
        <v>413</v>
      </c>
      <c r="B543" s="21">
        <f t="shared" si="123"/>
        <v>542</v>
      </c>
      <c r="C543" s="15">
        <f t="shared" si="124"/>
        <v>22</v>
      </c>
      <c r="D543" s="15">
        <f t="shared" si="126"/>
        <v>21</v>
      </c>
      <c r="E543" s="48" t="s">
        <v>402</v>
      </c>
      <c r="F543" s="48" t="s">
        <v>196</v>
      </c>
      <c r="G543" s="15" t="s">
        <v>164</v>
      </c>
      <c r="H543" s="15" t="s">
        <v>86</v>
      </c>
      <c r="I543" s="61" t="str">
        <f t="shared" si="127"/>
        <v>I_SIN_R_ATM_BAL_ST_L13_24</v>
      </c>
      <c r="J543" s="15" cm="1">
        <f t="array" ref="J543">SUMPRODUCT(--(I543=$I$2:$I$625))</f>
        <v>1</v>
      </c>
      <c r="K543" s="14">
        <v>26</v>
      </c>
      <c r="L543" s="15" t="s">
        <v>454</v>
      </c>
      <c r="M543" s="15" t="s">
        <v>10</v>
      </c>
      <c r="N543" s="14" t="s">
        <v>16</v>
      </c>
      <c r="O543" s="15" t="str">
        <f>"R_"&amp;P543&amp;"_"&amp;F543</f>
        <v>R_ATM_BAL_ST</v>
      </c>
      <c r="P543" s="14" t="s">
        <v>496</v>
      </c>
      <c r="Q543" s="14" t="str">
        <f>VLOOKUP(L543,Nomencalture!$G$20:$H$33,2,0)</f>
        <v>Credit Card cash withdrawals / Outstanding Balance</v>
      </c>
      <c r="R543" s="16" t="str">
        <f t="shared" si="129"/>
        <v>L13_24</v>
      </c>
      <c r="S543" s="16" t="s">
        <v>54</v>
      </c>
      <c r="T543" s="20">
        <v>13</v>
      </c>
      <c r="U543" s="21">
        <v>24</v>
      </c>
      <c r="V543" s="53" t="str">
        <f t="shared" si="121"/>
        <v>ALTER TABLE MDL_ABT_B_PD_TDC_S01 ADD I_SIN_R_ATM_BAL_ST_L13_24 NUMBER;</v>
      </c>
      <c r="W543" s="9" t="str">
        <f>","&amp;H543&amp;"(CASE WHEN TIPO_CNSM_CD='"&amp;P543&amp;"' AND "&amp;X543&amp;" THEN "&amp;G543&amp;" END) AS "&amp;I543</f>
        <v>,SUM(CASE WHEN TIPO_CNSM_CD='ATM_BAL' AND B.PERIODOMES BETWEEN TO_CHAR(ADD_MONTHS(A.REF_DATE,-24),'YYYYMM') AND TO_CHAR(ADD_MONTHS(A.REF_DATE,-13),'YYYYMM') THEN IN_R_ATM_SDO END) AS I_SIN_R_ATM_BAL_ST_L13_24</v>
      </c>
      <c r="X543" s="54" t="str">
        <f t="shared" si="122"/>
        <v>B.PERIODOMES BETWEEN TO_CHAR(ADD_MONTHS(A.REF_DATE,-24),'YYYYMM') AND TO_CHAR(ADD_MONTHS(A.REF_DATE,-13),'YYYYMM')</v>
      </c>
      <c r="Y543" s="54" t="str">
        <f>","&amp;I543&amp;"=B."&amp;I543</f>
        <v>,I_SIN_R_ATM_BAL_ST_L13_24=B.I_SIN_R_ATM_BAL_ST_L13_24</v>
      </c>
      <c r="Z543" s="40" t="str">
        <f>",B."&amp;I543</f>
        <v>,B.I_SIN_R_ATM_BAL_ST_L13_24</v>
      </c>
    </row>
    <row r="544" spans="1:26" x14ac:dyDescent="0.25">
      <c r="A544" s="8" t="s">
        <v>413</v>
      </c>
      <c r="B544" s="21">
        <f t="shared" si="123"/>
        <v>543</v>
      </c>
      <c r="C544" s="15">
        <f t="shared" si="124"/>
        <v>23</v>
      </c>
      <c r="D544" s="15">
        <f t="shared" si="126"/>
        <v>21</v>
      </c>
      <c r="E544" s="48" t="s">
        <v>402</v>
      </c>
      <c r="F544" s="48" t="s">
        <v>196</v>
      </c>
      <c r="G544" s="15" t="s">
        <v>165</v>
      </c>
      <c r="H544" s="15" t="s">
        <v>86</v>
      </c>
      <c r="I544" s="61" t="str">
        <f t="shared" si="127"/>
        <v>I_SDC_R_ATM_BAL_ST_L03M</v>
      </c>
      <c r="J544" s="15" cm="1">
        <f t="array" ref="J544">SUMPRODUCT(--(I544=$I$2:$I$625))</f>
        <v>1</v>
      </c>
      <c r="K544" s="14">
        <v>24</v>
      </c>
      <c r="L544" s="15" t="s">
        <v>454</v>
      </c>
      <c r="M544" s="15" t="s">
        <v>10</v>
      </c>
      <c r="N544" s="14" t="s">
        <v>17</v>
      </c>
      <c r="O544" s="15" t="str">
        <f>"R_"&amp;P544&amp;"_"&amp;F544</f>
        <v>R_ATM_BAL_ST</v>
      </c>
      <c r="P544" s="14" t="s">
        <v>496</v>
      </c>
      <c r="Q544" s="14" t="str">
        <f>VLOOKUP(L544,Nomencalture!$G$20:$H$33,2,0)</f>
        <v>Credit Card cash withdrawals / Outstanding Balance</v>
      </c>
      <c r="R544" s="16" t="str">
        <f t="shared" si="129"/>
        <v>L03M</v>
      </c>
      <c r="S544" s="16" t="s">
        <v>54</v>
      </c>
      <c r="T544" s="20">
        <v>1</v>
      </c>
      <c r="U544" s="21">
        <v>3</v>
      </c>
      <c r="V544" s="53" t="str">
        <f t="shared" si="121"/>
        <v>ALTER TABLE MDL_ABT_B_PD_TDC_S01 ADD I_SDC_R_ATM_BAL_ST_L03M NUMBER;</v>
      </c>
      <c r="W544" s="9" t="str">
        <f>","&amp;H544&amp;"(CASE WHEN TIPO_CNSM_CD='"&amp;P544&amp;"' AND "&amp;X544&amp;" THEN "&amp;G544&amp;" END) AS "&amp;I544</f>
        <v>,SUM(CASE WHEN TIPO_CNSM_CD='ATM_BAL' AND B.PERIODOMES BETWEEN TO_CHAR(ADD_MONTHS(A.REF_DATE,-3),'YYYYMM') AND TO_CHAR(ADD_MONTHS(A.REF_DATE,-1),'YYYYMM') THEN DC_R_ATM_SDO END) AS I_SDC_R_ATM_BAL_ST_L03M</v>
      </c>
      <c r="X544" s="54" t="str">
        <f t="shared" si="122"/>
        <v>B.PERIODOMES BETWEEN TO_CHAR(ADD_MONTHS(A.REF_DATE,-3),'YYYYMM') AND TO_CHAR(ADD_MONTHS(A.REF_DATE,-1),'YYYYMM')</v>
      </c>
      <c r="Y544" s="54" t="str">
        <f>","&amp;I544&amp;"=B."&amp;I544</f>
        <v>,I_SDC_R_ATM_BAL_ST_L03M=B.I_SDC_R_ATM_BAL_ST_L03M</v>
      </c>
      <c r="Z544" s="40" t="str">
        <f>",B."&amp;I544</f>
        <v>,B.I_SDC_R_ATM_BAL_ST_L03M</v>
      </c>
    </row>
    <row r="545" spans="1:26" x14ac:dyDescent="0.25">
      <c r="A545" s="8" t="s">
        <v>413</v>
      </c>
      <c r="B545" s="21">
        <f t="shared" si="123"/>
        <v>544</v>
      </c>
      <c r="C545" s="15">
        <f t="shared" si="124"/>
        <v>24</v>
      </c>
      <c r="D545" s="15">
        <f t="shared" si="126"/>
        <v>21</v>
      </c>
      <c r="E545" s="48" t="s">
        <v>402</v>
      </c>
      <c r="F545" s="48" t="s">
        <v>196</v>
      </c>
      <c r="G545" s="15" t="s">
        <v>165</v>
      </c>
      <c r="H545" s="15" t="s">
        <v>86</v>
      </c>
      <c r="I545" s="61" t="str">
        <f t="shared" si="127"/>
        <v>I_SDC_R_ATM_BAL_ST_L06M</v>
      </c>
      <c r="J545" s="15" cm="1">
        <f t="array" ref="J545">SUMPRODUCT(--(I545=$I$2:$I$625))</f>
        <v>1</v>
      </c>
      <c r="K545" s="14">
        <v>24</v>
      </c>
      <c r="L545" s="15" t="s">
        <v>454</v>
      </c>
      <c r="M545" s="15" t="s">
        <v>10</v>
      </c>
      <c r="N545" s="14" t="s">
        <v>17</v>
      </c>
      <c r="O545" s="15" t="str">
        <f>"R_"&amp;P545&amp;"_"&amp;F545</f>
        <v>R_ATM_BAL_ST</v>
      </c>
      <c r="P545" s="14" t="s">
        <v>496</v>
      </c>
      <c r="Q545" s="14" t="str">
        <f>VLOOKUP(L545,Nomencalture!$G$20:$H$33,2,0)</f>
        <v>Credit Card cash withdrawals / Outstanding Balance</v>
      </c>
      <c r="R545" s="16" t="str">
        <f t="shared" si="129"/>
        <v>L06M</v>
      </c>
      <c r="S545" s="16" t="s">
        <v>54</v>
      </c>
      <c r="T545" s="20">
        <v>1</v>
      </c>
      <c r="U545" s="21">
        <v>6</v>
      </c>
      <c r="V545" s="53" t="str">
        <f t="shared" si="121"/>
        <v>ALTER TABLE MDL_ABT_B_PD_TDC_S01 ADD I_SDC_R_ATM_BAL_ST_L06M NUMBER;</v>
      </c>
      <c r="W545" s="9" t="str">
        <f>","&amp;H545&amp;"(CASE WHEN TIPO_CNSM_CD='"&amp;P545&amp;"' AND "&amp;X545&amp;" THEN "&amp;G545&amp;" END) AS "&amp;I545</f>
        <v>,SUM(CASE WHEN TIPO_CNSM_CD='ATM_BAL' AND B.PERIODOMES BETWEEN TO_CHAR(ADD_MONTHS(A.REF_DATE,-6),'YYYYMM') AND TO_CHAR(ADD_MONTHS(A.REF_DATE,-1),'YYYYMM') THEN DC_R_ATM_SDO END) AS I_SDC_R_ATM_BAL_ST_L06M</v>
      </c>
      <c r="X545" s="54" t="str">
        <f t="shared" si="122"/>
        <v>B.PERIODOMES BETWEEN TO_CHAR(ADD_MONTHS(A.REF_DATE,-6),'YYYYMM') AND TO_CHAR(ADD_MONTHS(A.REF_DATE,-1),'YYYYMM')</v>
      </c>
      <c r="Y545" s="54" t="str">
        <f>","&amp;I545&amp;"=B."&amp;I545</f>
        <v>,I_SDC_R_ATM_BAL_ST_L06M=B.I_SDC_R_ATM_BAL_ST_L06M</v>
      </c>
      <c r="Z545" s="40" t="str">
        <f>",B."&amp;I545</f>
        <v>,B.I_SDC_R_ATM_BAL_ST_L06M</v>
      </c>
    </row>
    <row r="546" spans="1:26" x14ac:dyDescent="0.25">
      <c r="A546" s="8" t="s">
        <v>413</v>
      </c>
      <c r="B546" s="21">
        <f t="shared" si="123"/>
        <v>545</v>
      </c>
      <c r="C546" s="15">
        <f t="shared" si="124"/>
        <v>25</v>
      </c>
      <c r="D546" s="15">
        <f t="shared" si="126"/>
        <v>21</v>
      </c>
      <c r="E546" s="48" t="s">
        <v>402</v>
      </c>
      <c r="F546" s="48" t="s">
        <v>196</v>
      </c>
      <c r="G546" s="15" t="s">
        <v>165</v>
      </c>
      <c r="H546" s="15" t="s">
        <v>86</v>
      </c>
      <c r="I546" s="61" t="str">
        <f t="shared" si="127"/>
        <v>I_SDC_R_ATM_BAL_ST_L12M</v>
      </c>
      <c r="J546" s="15" cm="1">
        <f t="array" ref="J546">SUMPRODUCT(--(I546=$I$2:$I$625))</f>
        <v>1</v>
      </c>
      <c r="K546" s="14">
        <v>24</v>
      </c>
      <c r="L546" s="15" t="s">
        <v>454</v>
      </c>
      <c r="M546" s="15" t="s">
        <v>10</v>
      </c>
      <c r="N546" s="14" t="s">
        <v>17</v>
      </c>
      <c r="O546" s="15" t="str">
        <f>"R_"&amp;P546&amp;"_"&amp;F546</f>
        <v>R_ATM_BAL_ST</v>
      </c>
      <c r="P546" s="14" t="s">
        <v>496</v>
      </c>
      <c r="Q546" s="14" t="str">
        <f>VLOOKUP(L546,Nomencalture!$G$20:$H$33,2,0)</f>
        <v>Credit Card cash withdrawals / Outstanding Balance</v>
      </c>
      <c r="R546" s="16" t="str">
        <f t="shared" si="129"/>
        <v>L12M</v>
      </c>
      <c r="S546" s="16" t="s">
        <v>54</v>
      </c>
      <c r="T546" s="20">
        <v>1</v>
      </c>
      <c r="U546" s="21">
        <v>12</v>
      </c>
      <c r="V546" s="53" t="str">
        <f t="shared" si="121"/>
        <v>ALTER TABLE MDL_ABT_B_PD_TDC_S01 ADD I_SDC_R_ATM_BAL_ST_L12M NUMBER;</v>
      </c>
      <c r="W546" s="9" t="str">
        <f>","&amp;H546&amp;"(CASE WHEN TIPO_CNSM_CD='"&amp;P546&amp;"' AND "&amp;X546&amp;" THEN "&amp;G546&amp;" END) AS "&amp;I546</f>
        <v>,SUM(CASE WHEN TIPO_CNSM_CD='ATM_BAL' AND B.PERIODOMES BETWEEN TO_CHAR(ADD_MONTHS(A.REF_DATE,-12),'YYYYMM') AND TO_CHAR(ADD_MONTHS(A.REF_DATE,-1),'YYYYMM') THEN DC_R_ATM_SDO END) AS I_SDC_R_ATM_BAL_ST_L12M</v>
      </c>
      <c r="X546" s="54" t="str">
        <f t="shared" si="122"/>
        <v>B.PERIODOMES BETWEEN TO_CHAR(ADD_MONTHS(A.REF_DATE,-12),'YYYYMM') AND TO_CHAR(ADD_MONTHS(A.REF_DATE,-1),'YYYYMM')</v>
      </c>
      <c r="Y546" s="54" t="str">
        <f>","&amp;I546&amp;"=B."&amp;I546</f>
        <v>,I_SDC_R_ATM_BAL_ST_L12M=B.I_SDC_R_ATM_BAL_ST_L12M</v>
      </c>
      <c r="Z546" s="40" t="str">
        <f>",B."&amp;I546</f>
        <v>,B.I_SDC_R_ATM_BAL_ST_L12M</v>
      </c>
    </row>
    <row r="547" spans="1:26" x14ac:dyDescent="0.25">
      <c r="A547" s="30" t="s">
        <v>413</v>
      </c>
      <c r="B547" s="24">
        <f t="shared" si="123"/>
        <v>546</v>
      </c>
      <c r="C547" s="18">
        <f t="shared" si="124"/>
        <v>26</v>
      </c>
      <c r="D547" s="18">
        <f t="shared" si="126"/>
        <v>21</v>
      </c>
      <c r="E547" s="49" t="s">
        <v>402</v>
      </c>
      <c r="F547" s="49" t="s">
        <v>196</v>
      </c>
      <c r="G547" s="18" t="s">
        <v>165</v>
      </c>
      <c r="H547" s="18" t="s">
        <v>86</v>
      </c>
      <c r="I547" s="62" t="str">
        <f t="shared" si="127"/>
        <v>I_SDC_R_ATM_BAL_ST_L13_24</v>
      </c>
      <c r="J547" s="18" cm="1">
        <f t="array" ref="J547">SUMPRODUCT(--(I547=$I$2:$I$625))</f>
        <v>1</v>
      </c>
      <c r="K547" s="17">
        <v>26</v>
      </c>
      <c r="L547" s="18" t="s">
        <v>454</v>
      </c>
      <c r="M547" s="18" t="s">
        <v>10</v>
      </c>
      <c r="N547" s="17" t="s">
        <v>17</v>
      </c>
      <c r="O547" s="18" t="str">
        <f>"R_"&amp;P547&amp;"_"&amp;F547</f>
        <v>R_ATM_BAL_ST</v>
      </c>
      <c r="P547" s="17" t="s">
        <v>496</v>
      </c>
      <c r="Q547" s="17" t="str">
        <f>VLOOKUP(L547,Nomencalture!$G$20:$H$33,2,0)</f>
        <v>Credit Card cash withdrawals / Outstanding Balance</v>
      </c>
      <c r="R547" s="19" t="str">
        <f t="shared" si="129"/>
        <v>L13_24</v>
      </c>
      <c r="S547" s="19" t="s">
        <v>54</v>
      </c>
      <c r="T547" s="23">
        <v>13</v>
      </c>
      <c r="U547" s="24">
        <v>24</v>
      </c>
      <c r="V547" s="53" t="str">
        <f t="shared" si="121"/>
        <v>ALTER TABLE MDL_ABT_B_PD_TDC_S01 ADD I_SDC_R_ATM_BAL_ST_L13_24 NUMBER;</v>
      </c>
      <c r="W547" s="9" t="str">
        <f>","&amp;H547&amp;"(CASE WHEN TIPO_CNSM_CD='"&amp;P547&amp;"' AND "&amp;X547&amp;" THEN "&amp;G547&amp;" END) AS "&amp;I547</f>
        <v>,SUM(CASE WHEN TIPO_CNSM_CD='ATM_BAL' AND B.PERIODOMES BETWEEN TO_CHAR(ADD_MONTHS(A.REF_DATE,-24),'YYYYMM') AND TO_CHAR(ADD_MONTHS(A.REF_DATE,-13),'YYYYMM') THEN DC_R_ATM_SDO END) AS I_SDC_R_ATM_BAL_ST_L13_24</v>
      </c>
      <c r="X547" s="57" t="str">
        <f t="shared" si="122"/>
        <v>B.PERIODOMES BETWEEN TO_CHAR(ADD_MONTHS(A.REF_DATE,-24),'YYYYMM') AND TO_CHAR(ADD_MONTHS(A.REF_DATE,-13),'YYYYMM')</v>
      </c>
      <c r="Y547" s="54" t="str">
        <f>","&amp;I547&amp;"=B."&amp;I547</f>
        <v>,I_SDC_R_ATM_BAL_ST_L13_24=B.I_SDC_R_ATM_BAL_ST_L13_24</v>
      </c>
      <c r="Z547" s="40" t="str">
        <f>",B."&amp;I547</f>
        <v>,B.I_SDC_R_ATM_BAL_ST_L13_24</v>
      </c>
    </row>
    <row r="548" spans="1:26" x14ac:dyDescent="0.25">
      <c r="A548" s="8" t="s">
        <v>413</v>
      </c>
      <c r="B548" s="21">
        <f t="shared" si="123"/>
        <v>547</v>
      </c>
      <c r="C548" s="15">
        <f t="shared" si="124"/>
        <v>1</v>
      </c>
      <c r="D548" s="15">
        <f t="shared" si="126"/>
        <v>22</v>
      </c>
      <c r="E548" s="48" t="s">
        <v>402</v>
      </c>
      <c r="F548" s="48" t="s">
        <v>196</v>
      </c>
      <c r="G548" s="15" t="s">
        <v>166</v>
      </c>
      <c r="H548" s="15" t="s">
        <v>85</v>
      </c>
      <c r="I548" s="61" t="str">
        <f>M548&amp;"_"&amp;IF(N548&lt;&gt;"R",N548&amp;"_","")&amp;O548&amp;IF(R548&lt;&gt;"", "_", "")&amp;R548</f>
        <v>I_R_ATM_PYM_ST_00MB</v>
      </c>
      <c r="J548" s="15" cm="1">
        <f t="array" ref="J548">SUMPRODUCT(--(I548=$I$2:$I$625))</f>
        <v>1</v>
      </c>
      <c r="K548" s="14">
        <v>20</v>
      </c>
      <c r="L548" s="15" t="s">
        <v>455</v>
      </c>
      <c r="M548" s="15" t="s">
        <v>10</v>
      </c>
      <c r="N548" s="14" t="s">
        <v>11</v>
      </c>
      <c r="O548" s="15" t="str">
        <f>"R_"&amp;P548&amp;"_"&amp;F548</f>
        <v>R_ATM_PYM_ST</v>
      </c>
      <c r="P548" s="14" t="s">
        <v>497</v>
      </c>
      <c r="Q548" s="14" t="str">
        <f>VLOOKUP(L548,Nomencalture!$G$20:$H$33,2,0)</f>
        <v>Credit Card cash withdrawals / Payments</v>
      </c>
      <c r="R548" s="16" t="str">
        <f t="shared" ref="R548:R554" si="130">IF(AND(S548="P",N548="R"),TEXT(T548,"00")&amp;"MB",IF(T548&gt;1,"L"&amp;TEXT(T548,"00")&amp;"_"&amp;TEXT(U548,"00"),"L"&amp;TEXT(U548,"00")&amp;"M"))</f>
        <v>00MB</v>
      </c>
      <c r="S548" s="16" t="s">
        <v>90</v>
      </c>
      <c r="T548" s="21">
        <v>0</v>
      </c>
      <c r="U548" s="21">
        <v>0</v>
      </c>
      <c r="V548" s="53" t="str">
        <f t="shared" si="121"/>
        <v>ALTER TABLE MDL_ABT_B_PD_TDC_S01 ADD I_R_ATM_PYM_ST_00MB NUMBER;</v>
      </c>
      <c r="W548" s="9" t="str">
        <f>","&amp;H548&amp;"(CASE WHEN TIPO_CNSM_CD='"&amp;P548&amp;"' AND "&amp;X548&amp;" THEN "&amp;G548&amp;" END) AS "&amp;I548</f>
        <v>,AVG(CASE WHEN TIPO_CNSM_CD='ATM_PYM' AND B.PERIODOMES=TO_CHAR(ADD_MONTHS(A.REF_DATE,-0),'YYYYMM') THEN R_ATM_PGO END) AS I_R_ATM_PYM_ST_00MB</v>
      </c>
      <c r="X548" s="54" t="str">
        <f t="shared" si="122"/>
        <v>B.PERIODOMES=TO_CHAR(ADD_MONTHS(A.REF_DATE,-0),'YYYYMM')</v>
      </c>
      <c r="Y548" s="54" t="str">
        <f>","&amp;I548&amp;"=B."&amp;I548</f>
        <v>,I_R_ATM_PYM_ST_00MB=B.I_R_ATM_PYM_ST_00MB</v>
      </c>
      <c r="Z548" s="40" t="str">
        <f>",B."&amp;I548</f>
        <v>,B.I_R_ATM_PYM_ST_00MB</v>
      </c>
    </row>
    <row r="549" spans="1:26" x14ac:dyDescent="0.25">
      <c r="A549" s="8" t="s">
        <v>413</v>
      </c>
      <c r="B549" s="21">
        <f t="shared" si="123"/>
        <v>548</v>
      </c>
      <c r="C549" s="15">
        <f t="shared" si="124"/>
        <v>2</v>
      </c>
      <c r="D549" s="15">
        <f t="shared" ref="D549:D574" si="131">IF(MOD(B548,26)=0,D548+1,D548)</f>
        <v>22</v>
      </c>
      <c r="E549" s="48" t="s">
        <v>402</v>
      </c>
      <c r="F549" s="48" t="s">
        <v>196</v>
      </c>
      <c r="G549" s="15" t="s">
        <v>166</v>
      </c>
      <c r="H549" s="15" t="s">
        <v>85</v>
      </c>
      <c r="I549" s="61" t="str">
        <f t="shared" ref="I549:I573" si="132">M549&amp;"_"&amp;IF(N549&lt;&gt;"R",N549&amp;"_","")&amp;O549&amp;IF(R549&lt;&gt;"", "_", "")&amp;R549</f>
        <v>I_R_ATM_PYM_ST_01MB</v>
      </c>
      <c r="J549" s="15" cm="1">
        <f t="array" ref="J549">SUMPRODUCT(--(I549=$I$2:$I$625))</f>
        <v>1</v>
      </c>
      <c r="K549" s="14">
        <v>20</v>
      </c>
      <c r="L549" s="15" t="s">
        <v>455</v>
      </c>
      <c r="M549" s="15" t="s">
        <v>10</v>
      </c>
      <c r="N549" s="14" t="s">
        <v>11</v>
      </c>
      <c r="O549" s="15" t="str">
        <f>"R_"&amp;P549&amp;"_"&amp;F549</f>
        <v>R_ATM_PYM_ST</v>
      </c>
      <c r="P549" s="14" t="s">
        <v>497</v>
      </c>
      <c r="Q549" s="14" t="str">
        <f>VLOOKUP(L549,Nomencalture!$G$20:$H$33,2,0)</f>
        <v>Credit Card cash withdrawals / Payments</v>
      </c>
      <c r="R549" s="16" t="str">
        <f t="shared" si="130"/>
        <v>01MB</v>
      </c>
      <c r="S549" s="16" t="s">
        <v>90</v>
      </c>
      <c r="T549" s="21">
        <v>1</v>
      </c>
      <c r="U549" s="21">
        <v>1</v>
      </c>
      <c r="V549" s="53" t="str">
        <f t="shared" si="121"/>
        <v>ALTER TABLE MDL_ABT_B_PD_TDC_S01 ADD I_R_ATM_PYM_ST_01MB NUMBER;</v>
      </c>
      <c r="W549" s="9" t="str">
        <f>","&amp;H549&amp;"(CASE WHEN TIPO_CNSM_CD='"&amp;P549&amp;"' AND "&amp;X549&amp;" THEN "&amp;G549&amp;" END) AS "&amp;I549</f>
        <v>,AVG(CASE WHEN TIPO_CNSM_CD='ATM_PYM' AND B.PERIODOMES=TO_CHAR(ADD_MONTHS(A.REF_DATE,-1),'YYYYMM') THEN R_ATM_PGO END) AS I_R_ATM_PYM_ST_01MB</v>
      </c>
      <c r="X549" s="54" t="str">
        <f t="shared" si="122"/>
        <v>B.PERIODOMES=TO_CHAR(ADD_MONTHS(A.REF_DATE,-1),'YYYYMM')</v>
      </c>
      <c r="Y549" s="54" t="str">
        <f>","&amp;I549&amp;"=B."&amp;I549</f>
        <v>,I_R_ATM_PYM_ST_01MB=B.I_R_ATM_PYM_ST_01MB</v>
      </c>
      <c r="Z549" s="40" t="str">
        <f>",B."&amp;I549</f>
        <v>,B.I_R_ATM_PYM_ST_01MB</v>
      </c>
    </row>
    <row r="550" spans="1:26" x14ac:dyDescent="0.25">
      <c r="A550" s="8" t="s">
        <v>413</v>
      </c>
      <c r="B550" s="21">
        <f t="shared" si="123"/>
        <v>549</v>
      </c>
      <c r="C550" s="15">
        <f t="shared" si="124"/>
        <v>3</v>
      </c>
      <c r="D550" s="15">
        <f t="shared" si="131"/>
        <v>22</v>
      </c>
      <c r="E550" s="48" t="s">
        <v>402</v>
      </c>
      <c r="F550" s="48" t="s">
        <v>196</v>
      </c>
      <c r="G550" s="15" t="s">
        <v>166</v>
      </c>
      <c r="H550" s="15" t="s">
        <v>85</v>
      </c>
      <c r="I550" s="61" t="str">
        <f t="shared" si="132"/>
        <v>I_R_ATM_PYM_ST_02MB</v>
      </c>
      <c r="J550" s="15" cm="1">
        <f t="array" ref="J550">SUMPRODUCT(--(I550=$I$2:$I$625))</f>
        <v>1</v>
      </c>
      <c r="K550" s="14">
        <v>20</v>
      </c>
      <c r="L550" s="15" t="s">
        <v>455</v>
      </c>
      <c r="M550" s="15" t="s">
        <v>10</v>
      </c>
      <c r="N550" s="14" t="s">
        <v>11</v>
      </c>
      <c r="O550" s="15" t="str">
        <f>"R_"&amp;P550&amp;"_"&amp;F550</f>
        <v>R_ATM_PYM_ST</v>
      </c>
      <c r="P550" s="14" t="s">
        <v>497</v>
      </c>
      <c r="Q550" s="14" t="str">
        <f>VLOOKUP(L550,Nomencalture!$G$20:$H$33,2,0)</f>
        <v>Credit Card cash withdrawals / Payments</v>
      </c>
      <c r="R550" s="16" t="str">
        <f t="shared" si="130"/>
        <v>02MB</v>
      </c>
      <c r="S550" s="16" t="s">
        <v>90</v>
      </c>
      <c r="T550" s="21">
        <v>2</v>
      </c>
      <c r="U550" s="21">
        <v>2</v>
      </c>
      <c r="V550" s="53" t="str">
        <f t="shared" si="121"/>
        <v>ALTER TABLE MDL_ABT_B_PD_TDC_S01 ADD I_R_ATM_PYM_ST_02MB NUMBER;</v>
      </c>
      <c r="W550" s="9" t="str">
        <f>","&amp;H550&amp;"(CASE WHEN TIPO_CNSM_CD='"&amp;P550&amp;"' AND "&amp;X550&amp;" THEN "&amp;G550&amp;" END) AS "&amp;I550</f>
        <v>,AVG(CASE WHEN TIPO_CNSM_CD='ATM_PYM' AND B.PERIODOMES=TO_CHAR(ADD_MONTHS(A.REF_DATE,-2),'YYYYMM') THEN R_ATM_PGO END) AS I_R_ATM_PYM_ST_02MB</v>
      </c>
      <c r="X550" s="54" t="str">
        <f t="shared" si="122"/>
        <v>B.PERIODOMES=TO_CHAR(ADD_MONTHS(A.REF_DATE,-2),'YYYYMM')</v>
      </c>
      <c r="Y550" s="54" t="str">
        <f>","&amp;I550&amp;"=B."&amp;I550</f>
        <v>,I_R_ATM_PYM_ST_02MB=B.I_R_ATM_PYM_ST_02MB</v>
      </c>
      <c r="Z550" s="40" t="str">
        <f>",B."&amp;I550</f>
        <v>,B.I_R_ATM_PYM_ST_02MB</v>
      </c>
    </row>
    <row r="551" spans="1:26" x14ac:dyDescent="0.25">
      <c r="A551" s="8" t="s">
        <v>413</v>
      </c>
      <c r="B551" s="21">
        <f t="shared" si="123"/>
        <v>550</v>
      </c>
      <c r="C551" s="15">
        <f t="shared" si="124"/>
        <v>4</v>
      </c>
      <c r="D551" s="15">
        <f t="shared" si="131"/>
        <v>22</v>
      </c>
      <c r="E551" s="48" t="s">
        <v>402</v>
      </c>
      <c r="F551" s="48" t="s">
        <v>196</v>
      </c>
      <c r="G551" s="15" t="s">
        <v>166</v>
      </c>
      <c r="H551" s="15" t="s">
        <v>85</v>
      </c>
      <c r="I551" s="61" t="str">
        <f t="shared" si="132"/>
        <v>I_R_ATM_PYM_ST_03MB</v>
      </c>
      <c r="J551" s="15" cm="1">
        <f t="array" ref="J551">SUMPRODUCT(--(I551=$I$2:$I$625))</f>
        <v>1</v>
      </c>
      <c r="K551" s="14">
        <v>20</v>
      </c>
      <c r="L551" s="15" t="s">
        <v>455</v>
      </c>
      <c r="M551" s="15" t="s">
        <v>10</v>
      </c>
      <c r="N551" s="14" t="s">
        <v>11</v>
      </c>
      <c r="O551" s="15" t="str">
        <f>"R_"&amp;P551&amp;"_"&amp;F551</f>
        <v>R_ATM_PYM_ST</v>
      </c>
      <c r="P551" s="14" t="s">
        <v>497</v>
      </c>
      <c r="Q551" s="14" t="str">
        <f>VLOOKUP(L551,Nomencalture!$G$20:$H$33,2,0)</f>
        <v>Credit Card cash withdrawals / Payments</v>
      </c>
      <c r="R551" s="16" t="str">
        <f t="shared" si="130"/>
        <v>03MB</v>
      </c>
      <c r="S551" s="16" t="s">
        <v>90</v>
      </c>
      <c r="T551" s="21">
        <v>3</v>
      </c>
      <c r="U551" s="21">
        <v>3</v>
      </c>
      <c r="V551" s="53" t="str">
        <f t="shared" si="121"/>
        <v>ALTER TABLE MDL_ABT_B_PD_TDC_S01 ADD I_R_ATM_PYM_ST_03MB NUMBER;</v>
      </c>
      <c r="W551" s="9" t="str">
        <f>","&amp;H551&amp;"(CASE WHEN TIPO_CNSM_CD='"&amp;P551&amp;"' AND "&amp;X551&amp;" THEN "&amp;G551&amp;" END) AS "&amp;I551</f>
        <v>,AVG(CASE WHEN TIPO_CNSM_CD='ATM_PYM' AND B.PERIODOMES=TO_CHAR(ADD_MONTHS(A.REF_DATE,-3),'YYYYMM') THEN R_ATM_PGO END) AS I_R_ATM_PYM_ST_03MB</v>
      </c>
      <c r="X551" s="54" t="str">
        <f t="shared" si="122"/>
        <v>B.PERIODOMES=TO_CHAR(ADD_MONTHS(A.REF_DATE,-3),'YYYYMM')</v>
      </c>
      <c r="Y551" s="54" t="str">
        <f>","&amp;I551&amp;"=B."&amp;I551</f>
        <v>,I_R_ATM_PYM_ST_03MB=B.I_R_ATM_PYM_ST_03MB</v>
      </c>
      <c r="Z551" s="40" t="str">
        <f>",B."&amp;I551</f>
        <v>,B.I_R_ATM_PYM_ST_03MB</v>
      </c>
    </row>
    <row r="552" spans="1:26" x14ac:dyDescent="0.25">
      <c r="A552" s="8" t="s">
        <v>413</v>
      </c>
      <c r="B552" s="21">
        <f t="shared" si="123"/>
        <v>551</v>
      </c>
      <c r="C552" s="15">
        <f t="shared" si="124"/>
        <v>5</v>
      </c>
      <c r="D552" s="15">
        <f t="shared" si="131"/>
        <v>22</v>
      </c>
      <c r="E552" s="48" t="s">
        <v>402</v>
      </c>
      <c r="F552" s="48" t="s">
        <v>196</v>
      </c>
      <c r="G552" s="15" t="s">
        <v>166</v>
      </c>
      <c r="H552" s="15" t="s">
        <v>85</v>
      </c>
      <c r="I552" s="61" t="str">
        <f t="shared" si="132"/>
        <v>I_R_ATM_PYM_ST_06MB</v>
      </c>
      <c r="J552" s="15" cm="1">
        <f t="array" ref="J552">SUMPRODUCT(--(I552=$I$2:$I$625))</f>
        <v>1</v>
      </c>
      <c r="K552" s="14">
        <v>20</v>
      </c>
      <c r="L552" s="15" t="s">
        <v>455</v>
      </c>
      <c r="M552" s="15" t="s">
        <v>10</v>
      </c>
      <c r="N552" s="14" t="s">
        <v>11</v>
      </c>
      <c r="O552" s="15" t="str">
        <f>"R_"&amp;P552&amp;"_"&amp;F552</f>
        <v>R_ATM_PYM_ST</v>
      </c>
      <c r="P552" s="14" t="s">
        <v>497</v>
      </c>
      <c r="Q552" s="14" t="str">
        <f>VLOOKUP(L552,Nomencalture!$G$20:$H$33,2,0)</f>
        <v>Credit Card cash withdrawals / Payments</v>
      </c>
      <c r="R552" s="16" t="str">
        <f t="shared" si="130"/>
        <v>06MB</v>
      </c>
      <c r="S552" s="16" t="s">
        <v>90</v>
      </c>
      <c r="T552" s="21">
        <v>6</v>
      </c>
      <c r="U552" s="21">
        <v>6</v>
      </c>
      <c r="V552" s="53" t="str">
        <f t="shared" si="121"/>
        <v>ALTER TABLE MDL_ABT_B_PD_TDC_S01 ADD I_R_ATM_PYM_ST_06MB NUMBER;</v>
      </c>
      <c r="W552" s="9" t="str">
        <f>","&amp;H552&amp;"(CASE WHEN TIPO_CNSM_CD='"&amp;P552&amp;"' AND "&amp;X552&amp;" THEN "&amp;G552&amp;" END) AS "&amp;I552</f>
        <v>,AVG(CASE WHEN TIPO_CNSM_CD='ATM_PYM' AND B.PERIODOMES=TO_CHAR(ADD_MONTHS(A.REF_DATE,-6),'YYYYMM') THEN R_ATM_PGO END) AS I_R_ATM_PYM_ST_06MB</v>
      </c>
      <c r="X552" s="54" t="str">
        <f t="shared" si="122"/>
        <v>B.PERIODOMES=TO_CHAR(ADD_MONTHS(A.REF_DATE,-6),'YYYYMM')</v>
      </c>
      <c r="Y552" s="54" t="str">
        <f>","&amp;I552&amp;"=B."&amp;I552</f>
        <v>,I_R_ATM_PYM_ST_06MB=B.I_R_ATM_PYM_ST_06MB</v>
      </c>
      <c r="Z552" s="40" t="str">
        <f>",B."&amp;I552</f>
        <v>,B.I_R_ATM_PYM_ST_06MB</v>
      </c>
    </row>
    <row r="553" spans="1:26" x14ac:dyDescent="0.25">
      <c r="A553" s="8" t="s">
        <v>413</v>
      </c>
      <c r="B553" s="21">
        <f t="shared" si="123"/>
        <v>552</v>
      </c>
      <c r="C553" s="15">
        <f t="shared" si="124"/>
        <v>6</v>
      </c>
      <c r="D553" s="15">
        <f t="shared" si="131"/>
        <v>22</v>
      </c>
      <c r="E553" s="48" t="s">
        <v>402</v>
      </c>
      <c r="F553" s="48" t="s">
        <v>196</v>
      </c>
      <c r="G553" s="15" t="s">
        <v>166</v>
      </c>
      <c r="H553" s="15" t="s">
        <v>85</v>
      </c>
      <c r="I553" s="61" t="str">
        <f t="shared" si="132"/>
        <v>I_R_ATM_PYM_ST_09MB</v>
      </c>
      <c r="J553" s="15" cm="1">
        <f t="array" ref="J553">SUMPRODUCT(--(I553=$I$2:$I$625))</f>
        <v>1</v>
      </c>
      <c r="K553" s="14">
        <v>20</v>
      </c>
      <c r="L553" s="15" t="s">
        <v>455</v>
      </c>
      <c r="M553" s="15" t="s">
        <v>10</v>
      </c>
      <c r="N553" s="14" t="s">
        <v>11</v>
      </c>
      <c r="O553" s="15" t="str">
        <f>"R_"&amp;P553&amp;"_"&amp;F553</f>
        <v>R_ATM_PYM_ST</v>
      </c>
      <c r="P553" s="14" t="s">
        <v>497</v>
      </c>
      <c r="Q553" s="14" t="str">
        <f>VLOOKUP(L553,Nomencalture!$G$20:$H$33,2,0)</f>
        <v>Credit Card cash withdrawals / Payments</v>
      </c>
      <c r="R553" s="16" t="str">
        <f t="shared" si="130"/>
        <v>09MB</v>
      </c>
      <c r="S553" s="16" t="s">
        <v>90</v>
      </c>
      <c r="T553" s="21">
        <v>9</v>
      </c>
      <c r="U553" s="21">
        <v>9</v>
      </c>
      <c r="V553" s="53" t="str">
        <f t="shared" si="121"/>
        <v>ALTER TABLE MDL_ABT_B_PD_TDC_S01 ADD I_R_ATM_PYM_ST_09MB NUMBER;</v>
      </c>
      <c r="W553" s="9" t="str">
        <f>","&amp;H553&amp;"(CASE WHEN TIPO_CNSM_CD='"&amp;P553&amp;"' AND "&amp;X553&amp;" THEN "&amp;G553&amp;" END) AS "&amp;I553</f>
        <v>,AVG(CASE WHEN TIPO_CNSM_CD='ATM_PYM' AND B.PERIODOMES=TO_CHAR(ADD_MONTHS(A.REF_DATE,-9),'YYYYMM') THEN R_ATM_PGO END) AS I_R_ATM_PYM_ST_09MB</v>
      </c>
      <c r="X553" s="54" t="str">
        <f t="shared" si="122"/>
        <v>B.PERIODOMES=TO_CHAR(ADD_MONTHS(A.REF_DATE,-9),'YYYYMM')</v>
      </c>
      <c r="Y553" s="54" t="str">
        <f>","&amp;I553&amp;"=B."&amp;I553</f>
        <v>,I_R_ATM_PYM_ST_09MB=B.I_R_ATM_PYM_ST_09MB</v>
      </c>
      <c r="Z553" s="40" t="str">
        <f>",B."&amp;I553</f>
        <v>,B.I_R_ATM_PYM_ST_09MB</v>
      </c>
    </row>
    <row r="554" spans="1:26" x14ac:dyDescent="0.25">
      <c r="A554" s="8" t="s">
        <v>413</v>
      </c>
      <c r="B554" s="21">
        <f t="shared" si="123"/>
        <v>553</v>
      </c>
      <c r="C554" s="15">
        <f t="shared" si="124"/>
        <v>7</v>
      </c>
      <c r="D554" s="15">
        <f t="shared" si="131"/>
        <v>22</v>
      </c>
      <c r="E554" s="48" t="s">
        <v>402</v>
      </c>
      <c r="F554" s="48" t="s">
        <v>196</v>
      </c>
      <c r="G554" s="15" t="s">
        <v>166</v>
      </c>
      <c r="H554" s="15" t="s">
        <v>85</v>
      </c>
      <c r="I554" s="61" t="str">
        <f t="shared" si="132"/>
        <v>I_R_ATM_PYM_ST_12MB</v>
      </c>
      <c r="J554" s="15" cm="1">
        <f t="array" ref="J554">SUMPRODUCT(--(I554=$I$2:$I$625))</f>
        <v>1</v>
      </c>
      <c r="K554" s="14">
        <v>20</v>
      </c>
      <c r="L554" s="15" t="s">
        <v>455</v>
      </c>
      <c r="M554" s="15" t="s">
        <v>10</v>
      </c>
      <c r="N554" s="14" t="s">
        <v>11</v>
      </c>
      <c r="O554" s="15" t="str">
        <f>"R_"&amp;P554&amp;"_"&amp;F554</f>
        <v>R_ATM_PYM_ST</v>
      </c>
      <c r="P554" s="14" t="s">
        <v>497</v>
      </c>
      <c r="Q554" s="14" t="str">
        <f>VLOOKUP(L554,Nomencalture!$G$20:$H$33,2,0)</f>
        <v>Credit Card cash withdrawals / Payments</v>
      </c>
      <c r="R554" s="16" t="str">
        <f t="shared" si="130"/>
        <v>12MB</v>
      </c>
      <c r="S554" s="16" t="s">
        <v>90</v>
      </c>
      <c r="T554" s="21">
        <v>12</v>
      </c>
      <c r="U554" s="21">
        <v>12</v>
      </c>
      <c r="V554" s="53" t="str">
        <f t="shared" si="121"/>
        <v>ALTER TABLE MDL_ABT_B_PD_TDC_S01 ADD I_R_ATM_PYM_ST_12MB NUMBER;</v>
      </c>
      <c r="W554" s="9" t="str">
        <f>","&amp;H554&amp;"(CASE WHEN TIPO_CNSM_CD='"&amp;P554&amp;"' AND "&amp;X554&amp;" THEN "&amp;G554&amp;" END) AS "&amp;I554</f>
        <v>,AVG(CASE WHEN TIPO_CNSM_CD='ATM_PYM' AND B.PERIODOMES=TO_CHAR(ADD_MONTHS(A.REF_DATE,-12),'YYYYMM') THEN R_ATM_PGO END) AS I_R_ATM_PYM_ST_12MB</v>
      </c>
      <c r="X554" s="54" t="str">
        <f t="shared" si="122"/>
        <v>B.PERIODOMES=TO_CHAR(ADD_MONTHS(A.REF_DATE,-12),'YYYYMM')</v>
      </c>
      <c r="Y554" s="54" t="str">
        <f>","&amp;I554&amp;"=B."&amp;I554</f>
        <v>,I_R_ATM_PYM_ST_12MB=B.I_R_ATM_PYM_ST_12MB</v>
      </c>
      <c r="Z554" s="40" t="str">
        <f>",B."&amp;I554</f>
        <v>,B.I_R_ATM_PYM_ST_12MB</v>
      </c>
    </row>
    <row r="555" spans="1:26" x14ac:dyDescent="0.25">
      <c r="A555" s="8" t="s">
        <v>413</v>
      </c>
      <c r="B555" s="21">
        <f t="shared" si="123"/>
        <v>554</v>
      </c>
      <c r="C555" s="15">
        <f t="shared" si="124"/>
        <v>8</v>
      </c>
      <c r="D555" s="15">
        <f t="shared" si="131"/>
        <v>22</v>
      </c>
      <c r="E555" s="48" t="s">
        <v>402</v>
      </c>
      <c r="F555" s="48" t="s">
        <v>196</v>
      </c>
      <c r="G555" s="15" t="s">
        <v>167</v>
      </c>
      <c r="H555" s="15" t="s">
        <v>85</v>
      </c>
      <c r="I555" s="61" t="str">
        <f t="shared" si="132"/>
        <v>I_MV_R_ATM_PYM_ST_L00M</v>
      </c>
      <c r="J555" s="15" cm="1">
        <f t="array" ref="J555">SUMPRODUCT(--(I555=$I$2:$I$625))</f>
        <v>1</v>
      </c>
      <c r="K555" s="14">
        <v>20</v>
      </c>
      <c r="L555" s="15" t="s">
        <v>455</v>
      </c>
      <c r="M555" s="15" t="s">
        <v>10</v>
      </c>
      <c r="N555" s="14" t="s">
        <v>520</v>
      </c>
      <c r="O555" s="15" t="str">
        <f>"R_"&amp;P555&amp;"_"&amp;F555</f>
        <v>R_ATM_PYM_ST</v>
      </c>
      <c r="P555" s="14" t="s">
        <v>497</v>
      </c>
      <c r="Q555" s="14" t="str">
        <f>VLOOKUP(L555,Nomencalture!$G$20:$H$33,2,0)</f>
        <v>Credit Card cash withdrawals / Payments</v>
      </c>
      <c r="R555" s="16" t="str">
        <f>IF(AND(S555="P",N555="R"),TEXT(T555,"00")&amp;"MB",IF(OR(T555&gt;1,N555="VM"),"L"&amp;TEXT(T555,"00")&amp;"_"&amp;TEXT(U555,"00"),"L"&amp;TEXT(U555,"00")&amp;"M"))</f>
        <v>L00M</v>
      </c>
      <c r="S555" s="16" t="s">
        <v>90</v>
      </c>
      <c r="T555" s="20">
        <v>1</v>
      </c>
      <c r="U555" s="21">
        <v>0</v>
      </c>
      <c r="V555" s="53" t="str">
        <f t="shared" si="121"/>
        <v>ALTER TABLE MDL_ABT_B_PD_TDC_S01 ADD I_MV_R_ATM_PYM_ST_L00M NUMBER;</v>
      </c>
      <c r="W555" s="9" t="str">
        <f>","&amp;H555&amp;"(CASE WHEN TIPO_CNSM_CD='"&amp;P555&amp;"' AND "&amp;X555&amp;" THEN "&amp;G555&amp;" END) AS "&amp;I555</f>
        <v>,AVG(CASE WHEN TIPO_CNSM_CD='ATM_PYM' AND B.PERIODOMES=TO_CHAR(ADD_MONTHS(A.REF_DATE,-0),'YYYYMM') THEN VM_R_ATM_PGO END) AS I_MV_R_ATM_PYM_ST_L00M</v>
      </c>
      <c r="X555" s="54" t="str">
        <f t="shared" si="122"/>
        <v>B.PERIODOMES=TO_CHAR(ADD_MONTHS(A.REF_DATE,-0),'YYYYMM')</v>
      </c>
      <c r="Y555" s="54" t="str">
        <f>","&amp;I555&amp;"=B."&amp;I555</f>
        <v>,I_MV_R_ATM_PYM_ST_L00M=B.I_MV_R_ATM_PYM_ST_L00M</v>
      </c>
      <c r="Z555" s="40" t="str">
        <f>",B."&amp;I555</f>
        <v>,B.I_MV_R_ATM_PYM_ST_L00M</v>
      </c>
    </row>
    <row r="556" spans="1:26" x14ac:dyDescent="0.25">
      <c r="A556" s="8" t="s">
        <v>413</v>
      </c>
      <c r="B556" s="21">
        <f t="shared" si="123"/>
        <v>555</v>
      </c>
      <c r="C556" s="15">
        <f t="shared" si="124"/>
        <v>9</v>
      </c>
      <c r="D556" s="15">
        <f t="shared" si="131"/>
        <v>22</v>
      </c>
      <c r="E556" s="48" t="s">
        <v>402</v>
      </c>
      <c r="F556" s="48" t="s">
        <v>196</v>
      </c>
      <c r="G556" s="15" t="s">
        <v>167</v>
      </c>
      <c r="H556" s="15" t="s">
        <v>85</v>
      </c>
      <c r="I556" s="61" t="str">
        <f t="shared" si="132"/>
        <v>I_MV_R_ATM_PYM_ST_L02_01</v>
      </c>
      <c r="J556" s="15" cm="1">
        <f t="array" ref="J556">SUMPRODUCT(--(I556=$I$2:$I$625))</f>
        <v>1</v>
      </c>
      <c r="K556" s="14">
        <v>24</v>
      </c>
      <c r="L556" s="15" t="s">
        <v>455</v>
      </c>
      <c r="M556" s="15" t="s">
        <v>10</v>
      </c>
      <c r="N556" s="14" t="s">
        <v>520</v>
      </c>
      <c r="O556" s="15" t="str">
        <f>"R_"&amp;P556&amp;"_"&amp;F556</f>
        <v>R_ATM_PYM_ST</v>
      </c>
      <c r="P556" s="14" t="s">
        <v>497</v>
      </c>
      <c r="Q556" s="14" t="str">
        <f>VLOOKUP(L556,Nomencalture!$G$20:$H$33,2,0)</f>
        <v>Credit Card cash withdrawals / Payments</v>
      </c>
      <c r="R556" s="16" t="str">
        <f>IF(AND(S556="P",N556="R"),TEXT(T556,"00")&amp;"MB",IF(OR(T556&gt;1,N556="VM"),"L"&amp;TEXT(T556,"00")&amp;"_"&amp;TEXT(U556,"00"),"L"&amp;TEXT(U556,"00")&amp;"M"))</f>
        <v>L02_01</v>
      </c>
      <c r="S556" s="16" t="s">
        <v>90</v>
      </c>
      <c r="T556" s="16">
        <v>2</v>
      </c>
      <c r="U556" s="22">
        <v>1</v>
      </c>
      <c r="V556" s="53" t="str">
        <f t="shared" si="121"/>
        <v>ALTER TABLE MDL_ABT_B_PD_TDC_S01 ADD I_MV_R_ATM_PYM_ST_L02_01 NUMBER;</v>
      </c>
      <c r="W556" s="9" t="str">
        <f>","&amp;H556&amp;"(CASE WHEN TIPO_CNSM_CD='"&amp;P556&amp;"' AND "&amp;X556&amp;" THEN "&amp;G556&amp;" END) AS "&amp;I556</f>
        <v>,AVG(CASE WHEN TIPO_CNSM_CD='ATM_PYM' AND B.PERIODOMES=TO_CHAR(ADD_MONTHS(A.REF_DATE,-1),'YYYYMM') THEN VM_R_ATM_PGO END) AS I_MV_R_ATM_PYM_ST_L02_01</v>
      </c>
      <c r="X556" s="54" t="str">
        <f t="shared" si="122"/>
        <v>B.PERIODOMES=TO_CHAR(ADD_MONTHS(A.REF_DATE,-1),'YYYYMM')</v>
      </c>
      <c r="Y556" s="54" t="str">
        <f>","&amp;I556&amp;"=B."&amp;I556</f>
        <v>,I_MV_R_ATM_PYM_ST_L02_01=B.I_MV_R_ATM_PYM_ST_L02_01</v>
      </c>
      <c r="Z556" s="40" t="str">
        <f>",B."&amp;I556</f>
        <v>,B.I_MV_R_ATM_PYM_ST_L02_01</v>
      </c>
    </row>
    <row r="557" spans="1:26" x14ac:dyDescent="0.25">
      <c r="A557" s="8" t="s">
        <v>413</v>
      </c>
      <c r="B557" s="21">
        <f t="shared" si="123"/>
        <v>556</v>
      </c>
      <c r="C557" s="15">
        <f t="shared" si="124"/>
        <v>10</v>
      </c>
      <c r="D557" s="15">
        <f t="shared" si="131"/>
        <v>22</v>
      </c>
      <c r="E557" s="48" t="s">
        <v>402</v>
      </c>
      <c r="F557" s="48" t="s">
        <v>196</v>
      </c>
      <c r="G557" s="15" t="s">
        <v>167</v>
      </c>
      <c r="H557" s="15" t="s">
        <v>85</v>
      </c>
      <c r="I557" s="61" t="str">
        <f t="shared" si="132"/>
        <v>I_MV_R_ATM_PYM_ST_L03_02</v>
      </c>
      <c r="J557" s="15" cm="1">
        <f t="array" ref="J557">SUMPRODUCT(--(I557=$I$2:$I$625))</f>
        <v>1</v>
      </c>
      <c r="K557" s="14">
        <v>24</v>
      </c>
      <c r="L557" s="15" t="s">
        <v>455</v>
      </c>
      <c r="M557" s="15" t="s">
        <v>10</v>
      </c>
      <c r="N557" s="14" t="s">
        <v>520</v>
      </c>
      <c r="O557" s="15" t="str">
        <f>"R_"&amp;P557&amp;"_"&amp;F557</f>
        <v>R_ATM_PYM_ST</v>
      </c>
      <c r="P557" s="14" t="s">
        <v>497</v>
      </c>
      <c r="Q557" s="14" t="str">
        <f>VLOOKUP(L557,Nomencalture!$G$20:$H$33,2,0)</f>
        <v>Credit Card cash withdrawals / Payments</v>
      </c>
      <c r="R557" s="16" t="str">
        <f t="shared" ref="R557:R561" si="133">IF(AND(S557="P",N557="R"),TEXT(T557,"00")&amp;"MB",IF(OR(T557&gt;1,N557="VM"),"L"&amp;TEXT(T557,"00")&amp;"_"&amp;TEXT(U557,"00"),"L"&amp;TEXT(U557,"00")&amp;"M"))</f>
        <v>L03_02</v>
      </c>
      <c r="S557" s="16" t="s">
        <v>90</v>
      </c>
      <c r="T557" s="16">
        <v>3</v>
      </c>
      <c r="U557" s="22">
        <v>2</v>
      </c>
      <c r="V557" s="53" t="str">
        <f t="shared" si="121"/>
        <v>ALTER TABLE MDL_ABT_B_PD_TDC_S01 ADD I_MV_R_ATM_PYM_ST_L03_02 NUMBER;</v>
      </c>
      <c r="W557" s="9" t="str">
        <f>","&amp;H557&amp;"(CASE WHEN TIPO_CNSM_CD='"&amp;P557&amp;"' AND "&amp;X557&amp;" THEN "&amp;G557&amp;" END) AS "&amp;I557</f>
        <v>,AVG(CASE WHEN TIPO_CNSM_CD='ATM_PYM' AND B.PERIODOMES=TO_CHAR(ADD_MONTHS(A.REF_DATE,-2),'YYYYMM') THEN VM_R_ATM_PGO END) AS I_MV_R_ATM_PYM_ST_L03_02</v>
      </c>
      <c r="X557" s="54" t="str">
        <f t="shared" si="122"/>
        <v>B.PERIODOMES=TO_CHAR(ADD_MONTHS(A.REF_DATE,-2),'YYYYMM')</v>
      </c>
      <c r="Y557" s="54" t="str">
        <f>","&amp;I557&amp;"=B."&amp;I557</f>
        <v>,I_MV_R_ATM_PYM_ST_L03_02=B.I_MV_R_ATM_PYM_ST_L03_02</v>
      </c>
      <c r="Z557" s="40" t="str">
        <f>",B."&amp;I557</f>
        <v>,B.I_MV_R_ATM_PYM_ST_L03_02</v>
      </c>
    </row>
    <row r="558" spans="1:26" x14ac:dyDescent="0.25">
      <c r="A558" s="8" t="s">
        <v>413</v>
      </c>
      <c r="B558" s="21">
        <f t="shared" si="123"/>
        <v>557</v>
      </c>
      <c r="C558" s="15">
        <f t="shared" si="124"/>
        <v>11</v>
      </c>
      <c r="D558" s="15">
        <f t="shared" si="131"/>
        <v>22</v>
      </c>
      <c r="E558" s="48" t="s">
        <v>402</v>
      </c>
      <c r="F558" s="48" t="s">
        <v>196</v>
      </c>
      <c r="G558" s="15" t="s">
        <v>168</v>
      </c>
      <c r="H558" s="15" t="s">
        <v>85</v>
      </c>
      <c r="I558" s="61" t="str">
        <f t="shared" si="132"/>
        <v>I_QV_R_ATM_PYM_ST_L06_03</v>
      </c>
      <c r="J558" s="15" cm="1">
        <f t="array" ref="J558">SUMPRODUCT(--(I558=$I$2:$I$625))</f>
        <v>1</v>
      </c>
      <c r="K558" s="14">
        <v>24</v>
      </c>
      <c r="L558" s="15" t="s">
        <v>455</v>
      </c>
      <c r="M558" s="15" t="s">
        <v>10</v>
      </c>
      <c r="N558" s="14" t="s">
        <v>521</v>
      </c>
      <c r="O558" s="15" t="str">
        <f>"R_"&amp;P558&amp;"_"&amp;F558</f>
        <v>R_ATM_PYM_ST</v>
      </c>
      <c r="P558" s="14" t="s">
        <v>497</v>
      </c>
      <c r="Q558" s="14" t="str">
        <f>VLOOKUP(L558,Nomencalture!$G$20:$H$33,2,0)</f>
        <v>Credit Card cash withdrawals / Payments</v>
      </c>
      <c r="R558" s="16" t="str">
        <f t="shared" si="133"/>
        <v>L06_03</v>
      </c>
      <c r="S558" s="16" t="s">
        <v>90</v>
      </c>
      <c r="T558" s="16">
        <v>6</v>
      </c>
      <c r="U558" s="22">
        <v>3</v>
      </c>
      <c r="V558" s="53" t="str">
        <f t="shared" si="121"/>
        <v>ALTER TABLE MDL_ABT_B_PD_TDC_S01 ADD I_QV_R_ATM_PYM_ST_L06_03 NUMBER;</v>
      </c>
      <c r="W558" s="9" t="str">
        <f>","&amp;H558&amp;"(CASE WHEN TIPO_CNSM_CD='"&amp;P558&amp;"' AND "&amp;X558&amp;" THEN "&amp;G558&amp;" END) AS "&amp;I558</f>
        <v>,AVG(CASE WHEN TIPO_CNSM_CD='ATM_PYM' AND B.PERIODOMES=TO_CHAR(ADD_MONTHS(A.REF_DATE,-3),'YYYYMM') THEN VT_R_ATM_PGO END) AS I_QV_R_ATM_PYM_ST_L06_03</v>
      </c>
      <c r="X558" s="54" t="str">
        <f t="shared" si="122"/>
        <v>B.PERIODOMES=TO_CHAR(ADD_MONTHS(A.REF_DATE,-3),'YYYYMM')</v>
      </c>
      <c r="Y558" s="54" t="str">
        <f>","&amp;I558&amp;"=B."&amp;I558</f>
        <v>,I_QV_R_ATM_PYM_ST_L06_03=B.I_QV_R_ATM_PYM_ST_L06_03</v>
      </c>
      <c r="Z558" s="40" t="str">
        <f>",B."&amp;I558</f>
        <v>,B.I_QV_R_ATM_PYM_ST_L06_03</v>
      </c>
    </row>
    <row r="559" spans="1:26" x14ac:dyDescent="0.25">
      <c r="A559" s="8" t="s">
        <v>413</v>
      </c>
      <c r="B559" s="21">
        <f t="shared" si="123"/>
        <v>558</v>
      </c>
      <c r="C559" s="15">
        <f t="shared" si="124"/>
        <v>12</v>
      </c>
      <c r="D559" s="15">
        <f t="shared" si="131"/>
        <v>22</v>
      </c>
      <c r="E559" s="48" t="s">
        <v>402</v>
      </c>
      <c r="F559" s="48" t="s">
        <v>196</v>
      </c>
      <c r="G559" s="15" t="s">
        <v>168</v>
      </c>
      <c r="H559" s="15" t="s">
        <v>85</v>
      </c>
      <c r="I559" s="61" t="str">
        <f t="shared" si="132"/>
        <v>I_QV_R_ATM_PYM_ST_L09_06</v>
      </c>
      <c r="J559" s="15" cm="1">
        <f t="array" ref="J559">SUMPRODUCT(--(I559=$I$2:$I$625))</f>
        <v>1</v>
      </c>
      <c r="K559" s="14">
        <v>24</v>
      </c>
      <c r="L559" s="15" t="s">
        <v>455</v>
      </c>
      <c r="M559" s="15" t="s">
        <v>10</v>
      </c>
      <c r="N559" s="14" t="s">
        <v>521</v>
      </c>
      <c r="O559" s="15" t="str">
        <f>"R_"&amp;P559&amp;"_"&amp;F559</f>
        <v>R_ATM_PYM_ST</v>
      </c>
      <c r="P559" s="14" t="s">
        <v>497</v>
      </c>
      <c r="Q559" s="14" t="str">
        <f>VLOOKUP(L559,Nomencalture!$G$20:$H$33,2,0)</f>
        <v>Credit Card cash withdrawals / Payments</v>
      </c>
      <c r="R559" s="16" t="str">
        <f t="shared" si="133"/>
        <v>L09_06</v>
      </c>
      <c r="S559" s="16" t="s">
        <v>90</v>
      </c>
      <c r="T559" s="16">
        <v>9</v>
      </c>
      <c r="U559" s="22">
        <v>6</v>
      </c>
      <c r="V559" s="53" t="str">
        <f t="shared" si="121"/>
        <v>ALTER TABLE MDL_ABT_B_PD_TDC_S01 ADD I_QV_R_ATM_PYM_ST_L09_06 NUMBER;</v>
      </c>
      <c r="W559" s="9" t="str">
        <f>","&amp;H559&amp;"(CASE WHEN TIPO_CNSM_CD='"&amp;P559&amp;"' AND "&amp;X559&amp;" THEN "&amp;G559&amp;" END) AS "&amp;I559</f>
        <v>,AVG(CASE WHEN TIPO_CNSM_CD='ATM_PYM' AND B.PERIODOMES=TO_CHAR(ADD_MONTHS(A.REF_DATE,-6),'YYYYMM') THEN VT_R_ATM_PGO END) AS I_QV_R_ATM_PYM_ST_L09_06</v>
      </c>
      <c r="X559" s="54" t="str">
        <f t="shared" si="122"/>
        <v>B.PERIODOMES=TO_CHAR(ADD_MONTHS(A.REF_DATE,-6),'YYYYMM')</v>
      </c>
      <c r="Y559" s="54" t="str">
        <f>","&amp;I559&amp;"=B."&amp;I559</f>
        <v>,I_QV_R_ATM_PYM_ST_L09_06=B.I_QV_R_ATM_PYM_ST_L09_06</v>
      </c>
      <c r="Z559" s="40" t="str">
        <f>",B."&amp;I559</f>
        <v>,B.I_QV_R_ATM_PYM_ST_L09_06</v>
      </c>
    </row>
    <row r="560" spans="1:26" x14ac:dyDescent="0.25">
      <c r="A560" s="8" t="s">
        <v>413</v>
      </c>
      <c r="B560" s="21">
        <f t="shared" si="123"/>
        <v>559</v>
      </c>
      <c r="C560" s="15">
        <f t="shared" si="124"/>
        <v>13</v>
      </c>
      <c r="D560" s="15">
        <f t="shared" si="131"/>
        <v>22</v>
      </c>
      <c r="E560" s="48" t="s">
        <v>402</v>
      </c>
      <c r="F560" s="48" t="s">
        <v>196</v>
      </c>
      <c r="G560" s="15" t="s">
        <v>168</v>
      </c>
      <c r="H560" s="15" t="s">
        <v>85</v>
      </c>
      <c r="I560" s="61" t="str">
        <f t="shared" si="132"/>
        <v>I_QV_R_ATM_PYM_ST_L12_09</v>
      </c>
      <c r="J560" s="15" cm="1">
        <f t="array" ref="J560">SUMPRODUCT(--(I560=$I$2:$I$625))</f>
        <v>1</v>
      </c>
      <c r="K560" s="14">
        <v>24</v>
      </c>
      <c r="L560" s="15" t="s">
        <v>455</v>
      </c>
      <c r="M560" s="15" t="s">
        <v>10</v>
      </c>
      <c r="N560" s="14" t="s">
        <v>521</v>
      </c>
      <c r="O560" s="15" t="str">
        <f>"R_"&amp;P560&amp;"_"&amp;F560</f>
        <v>R_ATM_PYM_ST</v>
      </c>
      <c r="P560" s="14" t="s">
        <v>497</v>
      </c>
      <c r="Q560" s="14" t="str">
        <f>VLOOKUP(L560,Nomencalture!$G$20:$H$33,2,0)</f>
        <v>Credit Card cash withdrawals / Payments</v>
      </c>
      <c r="R560" s="16" t="str">
        <f t="shared" si="133"/>
        <v>L12_09</v>
      </c>
      <c r="S560" s="16" t="s">
        <v>90</v>
      </c>
      <c r="T560" s="16">
        <v>12</v>
      </c>
      <c r="U560" s="22">
        <v>9</v>
      </c>
      <c r="V560" s="53" t="str">
        <f t="shared" si="121"/>
        <v>ALTER TABLE MDL_ABT_B_PD_TDC_S01 ADD I_QV_R_ATM_PYM_ST_L12_09 NUMBER;</v>
      </c>
      <c r="W560" s="9" t="str">
        <f>","&amp;H560&amp;"(CASE WHEN TIPO_CNSM_CD='"&amp;P560&amp;"' AND "&amp;X560&amp;" THEN "&amp;G560&amp;" END) AS "&amp;I560</f>
        <v>,AVG(CASE WHEN TIPO_CNSM_CD='ATM_PYM' AND B.PERIODOMES=TO_CHAR(ADD_MONTHS(A.REF_DATE,-9),'YYYYMM') THEN VT_R_ATM_PGO END) AS I_QV_R_ATM_PYM_ST_L12_09</v>
      </c>
      <c r="X560" s="54" t="str">
        <f t="shared" si="122"/>
        <v>B.PERIODOMES=TO_CHAR(ADD_MONTHS(A.REF_DATE,-9),'YYYYMM')</v>
      </c>
      <c r="Y560" s="54" t="str">
        <f>","&amp;I560&amp;"=B."&amp;I560</f>
        <v>,I_QV_R_ATM_PYM_ST_L12_09=B.I_QV_R_ATM_PYM_ST_L12_09</v>
      </c>
      <c r="Z560" s="40" t="str">
        <f>",B."&amp;I560</f>
        <v>,B.I_QV_R_ATM_PYM_ST_L12_09</v>
      </c>
    </row>
    <row r="561" spans="1:26" x14ac:dyDescent="0.25">
      <c r="A561" s="8" t="s">
        <v>413</v>
      </c>
      <c r="B561" s="21">
        <f t="shared" si="123"/>
        <v>560</v>
      </c>
      <c r="C561" s="15">
        <f t="shared" si="124"/>
        <v>14</v>
      </c>
      <c r="D561" s="15">
        <f t="shared" si="131"/>
        <v>22</v>
      </c>
      <c r="E561" s="48" t="s">
        <v>402</v>
      </c>
      <c r="F561" s="48" t="s">
        <v>196</v>
      </c>
      <c r="G561" s="15" t="s">
        <v>169</v>
      </c>
      <c r="H561" s="15" t="s">
        <v>85</v>
      </c>
      <c r="I561" s="61" t="str">
        <f t="shared" si="132"/>
        <v>I_SV_R_ATM_PYM_ST_L12_06</v>
      </c>
      <c r="J561" s="15" cm="1">
        <f t="array" ref="J561">SUMPRODUCT(--(I561=$I$2:$I$625))</f>
        <v>1</v>
      </c>
      <c r="K561" s="14">
        <v>24</v>
      </c>
      <c r="L561" s="15" t="s">
        <v>455</v>
      </c>
      <c r="M561" s="15" t="s">
        <v>10</v>
      </c>
      <c r="N561" s="14" t="s">
        <v>523</v>
      </c>
      <c r="O561" s="15" t="str">
        <f>"R_"&amp;P561&amp;"_"&amp;F561</f>
        <v>R_ATM_PYM_ST</v>
      </c>
      <c r="P561" s="14" t="s">
        <v>497</v>
      </c>
      <c r="Q561" s="14" t="str">
        <f>VLOOKUP(L561,Nomencalture!$G$20:$H$33,2,0)</f>
        <v>Credit Card cash withdrawals / Payments</v>
      </c>
      <c r="R561" s="16" t="str">
        <f t="shared" si="133"/>
        <v>L12_06</v>
      </c>
      <c r="S561" s="16" t="s">
        <v>90</v>
      </c>
      <c r="T561" s="16">
        <v>12</v>
      </c>
      <c r="U561" s="22">
        <v>6</v>
      </c>
      <c r="V561" s="53" t="str">
        <f t="shared" si="121"/>
        <v>ALTER TABLE MDL_ABT_B_PD_TDC_S01 ADD I_SV_R_ATM_PYM_ST_L12_06 NUMBER;</v>
      </c>
      <c r="W561" s="9" t="str">
        <f>","&amp;H561&amp;"(CASE WHEN TIPO_CNSM_CD='"&amp;P561&amp;"' AND "&amp;X561&amp;" THEN "&amp;G561&amp;" END) AS "&amp;I561</f>
        <v>,AVG(CASE WHEN TIPO_CNSM_CD='ATM_PYM' AND B.PERIODOMES=TO_CHAR(ADD_MONTHS(A.REF_DATE,-6),'YYYYMM') THEN VS_R_ATM_PGO END) AS I_SV_R_ATM_PYM_ST_L12_06</v>
      </c>
      <c r="X561" s="54" t="str">
        <f t="shared" si="122"/>
        <v>B.PERIODOMES=TO_CHAR(ADD_MONTHS(A.REF_DATE,-6),'YYYYMM')</v>
      </c>
      <c r="Y561" s="54" t="str">
        <f>","&amp;I561&amp;"=B."&amp;I561</f>
        <v>,I_SV_R_ATM_PYM_ST_L12_06=B.I_SV_R_ATM_PYM_ST_L12_06</v>
      </c>
      <c r="Z561" s="40" t="str">
        <f>",B."&amp;I561</f>
        <v>,B.I_SV_R_ATM_PYM_ST_L12_06</v>
      </c>
    </row>
    <row r="562" spans="1:26" x14ac:dyDescent="0.25">
      <c r="A562" s="8" t="s">
        <v>413</v>
      </c>
      <c r="B562" s="21">
        <f t="shared" si="123"/>
        <v>561</v>
      </c>
      <c r="C562" s="15">
        <f t="shared" si="124"/>
        <v>15</v>
      </c>
      <c r="D562" s="15">
        <f t="shared" si="131"/>
        <v>22</v>
      </c>
      <c r="E562" s="48" t="s">
        <v>402</v>
      </c>
      <c r="F562" s="48" t="s">
        <v>196</v>
      </c>
      <c r="G562" s="15" t="s">
        <v>166</v>
      </c>
      <c r="H562" s="15" t="s">
        <v>85</v>
      </c>
      <c r="I562" s="61" t="str">
        <f t="shared" si="132"/>
        <v>I_AV_R_ATM_PYM_ST_L03M</v>
      </c>
      <c r="J562" s="15" cm="1">
        <f t="array" ref="J562">SUMPRODUCT(--(I562=$I$2:$I$625))</f>
        <v>1</v>
      </c>
      <c r="K562" s="14">
        <v>23</v>
      </c>
      <c r="L562" s="15" t="s">
        <v>455</v>
      </c>
      <c r="M562" s="15" t="s">
        <v>10</v>
      </c>
      <c r="N562" s="14" t="s">
        <v>15</v>
      </c>
      <c r="O562" s="15" t="str">
        <f>"R_"&amp;P562&amp;"_"&amp;F562</f>
        <v>R_ATM_PYM_ST</v>
      </c>
      <c r="P562" s="14" t="s">
        <v>497</v>
      </c>
      <c r="Q562" s="14" t="str">
        <f>VLOOKUP(L562,Nomencalture!$G$20:$H$33,2,0)</f>
        <v>Credit Card cash withdrawals / Payments</v>
      </c>
      <c r="R562" s="16" t="str">
        <f>IF(AND(S562="P",N562="R"),TEXT(T562,"00")&amp;"MB",IF(OR(T562&gt;1,N562="VM"),"L"&amp;TEXT(T562,"00")&amp;"_"&amp;TEXT(U562,"00"),"L"&amp;TEXT(U562,"00")&amp;"M"))</f>
        <v>L03M</v>
      </c>
      <c r="S562" s="16" t="s">
        <v>54</v>
      </c>
      <c r="T562" s="20">
        <v>1</v>
      </c>
      <c r="U562" s="21">
        <v>3</v>
      </c>
      <c r="V562" s="53" t="str">
        <f t="shared" si="121"/>
        <v>ALTER TABLE MDL_ABT_B_PD_TDC_S01 ADD I_AV_R_ATM_PYM_ST_L03M NUMBER;</v>
      </c>
      <c r="W562" s="9" t="str">
        <f>","&amp;H562&amp;"(CASE WHEN TIPO_CNSM_CD='"&amp;P562&amp;"' AND "&amp;X562&amp;" THEN "&amp;G562&amp;" END) AS "&amp;I562</f>
        <v>,AVG(CASE WHEN TIPO_CNSM_CD='ATM_PYM' AND B.PERIODOMES BETWEEN TO_CHAR(ADD_MONTHS(A.REF_DATE,-3),'YYYYMM') AND TO_CHAR(ADD_MONTHS(A.REF_DATE,-1),'YYYYMM') THEN R_ATM_PGO END) AS I_AV_R_ATM_PYM_ST_L03M</v>
      </c>
      <c r="X562" s="54" t="str">
        <f t="shared" si="122"/>
        <v>B.PERIODOMES BETWEEN TO_CHAR(ADD_MONTHS(A.REF_DATE,-3),'YYYYMM') AND TO_CHAR(ADD_MONTHS(A.REF_DATE,-1),'YYYYMM')</v>
      </c>
      <c r="Y562" s="54" t="str">
        <f>","&amp;I562&amp;"=B."&amp;I562</f>
        <v>,I_AV_R_ATM_PYM_ST_L03M=B.I_AV_R_ATM_PYM_ST_L03M</v>
      </c>
      <c r="Z562" s="40" t="str">
        <f>",B."&amp;I562</f>
        <v>,B.I_AV_R_ATM_PYM_ST_L03M</v>
      </c>
    </row>
    <row r="563" spans="1:26" x14ac:dyDescent="0.25">
      <c r="A563" s="8" t="s">
        <v>413</v>
      </c>
      <c r="B563" s="21">
        <f t="shared" si="123"/>
        <v>562</v>
      </c>
      <c r="C563" s="15">
        <f t="shared" si="124"/>
        <v>16</v>
      </c>
      <c r="D563" s="15">
        <f t="shared" si="131"/>
        <v>22</v>
      </c>
      <c r="E563" s="48" t="s">
        <v>402</v>
      </c>
      <c r="F563" s="48" t="s">
        <v>196</v>
      </c>
      <c r="G563" s="15" t="s">
        <v>166</v>
      </c>
      <c r="H563" s="15" t="s">
        <v>85</v>
      </c>
      <c r="I563" s="61" t="str">
        <f t="shared" si="132"/>
        <v>I_AV_R_ATM_PYM_ST_L06M</v>
      </c>
      <c r="J563" s="15" cm="1">
        <f t="array" ref="J563">SUMPRODUCT(--(I563=$I$2:$I$625))</f>
        <v>1</v>
      </c>
      <c r="K563" s="14">
        <v>23</v>
      </c>
      <c r="L563" s="15" t="s">
        <v>455</v>
      </c>
      <c r="M563" s="15" t="s">
        <v>10</v>
      </c>
      <c r="N563" s="14" t="s">
        <v>15</v>
      </c>
      <c r="O563" s="15" t="str">
        <f>"R_"&amp;P563&amp;"_"&amp;F563</f>
        <v>R_ATM_PYM_ST</v>
      </c>
      <c r="P563" s="14" t="s">
        <v>497</v>
      </c>
      <c r="Q563" s="14" t="str">
        <f>VLOOKUP(L563,Nomencalture!$G$20:$H$33,2,0)</f>
        <v>Credit Card cash withdrawals / Payments</v>
      </c>
      <c r="R563" s="16" t="str">
        <f>IF(AND(S563="P",N563="R"),TEXT(T563,"00")&amp;"MB",IF(OR(T563&gt;1,N563="VM"),"L"&amp;TEXT(T563,"00")&amp;"_"&amp;TEXT(U563,"00"),"L"&amp;TEXT(U563,"00")&amp;"M"))</f>
        <v>L06M</v>
      </c>
      <c r="S563" s="16" t="s">
        <v>54</v>
      </c>
      <c r="T563" s="20">
        <v>1</v>
      </c>
      <c r="U563" s="21">
        <v>6</v>
      </c>
      <c r="V563" s="53" t="str">
        <f t="shared" si="121"/>
        <v>ALTER TABLE MDL_ABT_B_PD_TDC_S01 ADD I_AV_R_ATM_PYM_ST_L06M NUMBER;</v>
      </c>
      <c r="W563" s="9" t="str">
        <f>","&amp;H563&amp;"(CASE WHEN TIPO_CNSM_CD='"&amp;P563&amp;"' AND "&amp;X563&amp;" THEN "&amp;G563&amp;" END) AS "&amp;I563</f>
        <v>,AVG(CASE WHEN TIPO_CNSM_CD='ATM_PYM' AND B.PERIODOMES BETWEEN TO_CHAR(ADD_MONTHS(A.REF_DATE,-6),'YYYYMM') AND TO_CHAR(ADD_MONTHS(A.REF_DATE,-1),'YYYYMM') THEN R_ATM_PGO END) AS I_AV_R_ATM_PYM_ST_L06M</v>
      </c>
      <c r="X563" s="54" t="str">
        <f t="shared" si="122"/>
        <v>B.PERIODOMES BETWEEN TO_CHAR(ADD_MONTHS(A.REF_DATE,-6),'YYYYMM') AND TO_CHAR(ADD_MONTHS(A.REF_DATE,-1),'YYYYMM')</v>
      </c>
      <c r="Y563" s="54" t="str">
        <f>","&amp;I563&amp;"=B."&amp;I563</f>
        <v>,I_AV_R_ATM_PYM_ST_L06M=B.I_AV_R_ATM_PYM_ST_L06M</v>
      </c>
      <c r="Z563" s="40" t="str">
        <f>",B."&amp;I563</f>
        <v>,B.I_AV_R_ATM_PYM_ST_L06M</v>
      </c>
    </row>
    <row r="564" spans="1:26" x14ac:dyDescent="0.25">
      <c r="A564" s="8" t="s">
        <v>413</v>
      </c>
      <c r="B564" s="21">
        <f t="shared" si="123"/>
        <v>563</v>
      </c>
      <c r="C564" s="15">
        <f t="shared" si="124"/>
        <v>17</v>
      </c>
      <c r="D564" s="15">
        <f t="shared" si="131"/>
        <v>22</v>
      </c>
      <c r="E564" s="48" t="s">
        <v>402</v>
      </c>
      <c r="F564" s="48" t="s">
        <v>196</v>
      </c>
      <c r="G564" s="15" t="s">
        <v>166</v>
      </c>
      <c r="H564" s="15" t="s">
        <v>85</v>
      </c>
      <c r="I564" s="61" t="str">
        <f t="shared" si="132"/>
        <v>I_AV_R_ATM_PYM_ST_L12M</v>
      </c>
      <c r="J564" s="15" cm="1">
        <f t="array" ref="J564">SUMPRODUCT(--(I564=$I$2:$I$625))</f>
        <v>1</v>
      </c>
      <c r="K564" s="14">
        <v>23</v>
      </c>
      <c r="L564" s="15" t="s">
        <v>455</v>
      </c>
      <c r="M564" s="15" t="s">
        <v>10</v>
      </c>
      <c r="N564" s="14" t="s">
        <v>15</v>
      </c>
      <c r="O564" s="15" t="str">
        <f>"R_"&amp;P564&amp;"_"&amp;F564</f>
        <v>R_ATM_PYM_ST</v>
      </c>
      <c r="P564" s="14" t="s">
        <v>497</v>
      </c>
      <c r="Q564" s="14" t="str">
        <f>VLOOKUP(L564,Nomencalture!$G$20:$H$33,2,0)</f>
        <v>Credit Card cash withdrawals / Payments</v>
      </c>
      <c r="R564" s="16" t="str">
        <f t="shared" ref="R564:R573" si="134">IF(AND(S564="P",N564="R"),TEXT(T564,"00")&amp;"MB",IF(OR(T564&gt;1,N564="VM"),"L"&amp;TEXT(T564,"00")&amp;"_"&amp;TEXT(U564,"00"),"L"&amp;TEXT(U564,"00")&amp;"M"))</f>
        <v>L12M</v>
      </c>
      <c r="S564" s="16" t="s">
        <v>54</v>
      </c>
      <c r="T564" s="20">
        <v>1</v>
      </c>
      <c r="U564" s="21">
        <v>12</v>
      </c>
      <c r="V564" s="53" t="str">
        <f t="shared" si="121"/>
        <v>ALTER TABLE MDL_ABT_B_PD_TDC_S01 ADD I_AV_R_ATM_PYM_ST_L12M NUMBER;</v>
      </c>
      <c r="W564" s="9" t="str">
        <f>","&amp;H564&amp;"(CASE WHEN TIPO_CNSM_CD='"&amp;P564&amp;"' AND "&amp;X564&amp;" THEN "&amp;G564&amp;" END) AS "&amp;I564</f>
        <v>,AVG(CASE WHEN TIPO_CNSM_CD='ATM_PYM' AND B.PERIODOMES BETWEEN TO_CHAR(ADD_MONTHS(A.REF_DATE,-12),'YYYYMM') AND TO_CHAR(ADD_MONTHS(A.REF_DATE,-1),'YYYYMM') THEN R_ATM_PGO END) AS I_AV_R_ATM_PYM_ST_L12M</v>
      </c>
      <c r="X564" s="54" t="str">
        <f t="shared" si="122"/>
        <v>B.PERIODOMES BETWEEN TO_CHAR(ADD_MONTHS(A.REF_DATE,-12),'YYYYMM') AND TO_CHAR(ADD_MONTHS(A.REF_DATE,-1),'YYYYMM')</v>
      </c>
      <c r="Y564" s="54" t="str">
        <f>","&amp;I564&amp;"=B."&amp;I564</f>
        <v>,I_AV_R_ATM_PYM_ST_L12M=B.I_AV_R_ATM_PYM_ST_L12M</v>
      </c>
      <c r="Z564" s="40" t="str">
        <f>",B."&amp;I564</f>
        <v>,B.I_AV_R_ATM_PYM_ST_L12M</v>
      </c>
    </row>
    <row r="565" spans="1:26" x14ac:dyDescent="0.25">
      <c r="A565" s="8" t="s">
        <v>413</v>
      </c>
      <c r="B565" s="21">
        <f t="shared" si="123"/>
        <v>564</v>
      </c>
      <c r="C565" s="15">
        <f t="shared" si="124"/>
        <v>18</v>
      </c>
      <c r="D565" s="15">
        <f t="shared" si="131"/>
        <v>22</v>
      </c>
      <c r="E565" s="48" t="s">
        <v>402</v>
      </c>
      <c r="F565" s="48" t="s">
        <v>196</v>
      </c>
      <c r="G565" s="15" t="s">
        <v>166</v>
      </c>
      <c r="H565" s="15" t="s">
        <v>85</v>
      </c>
      <c r="I565" s="61" t="str">
        <f t="shared" si="132"/>
        <v>I_AV_R_ATM_PYM_ST_L13_24</v>
      </c>
      <c r="J565" s="15" cm="1">
        <f t="array" ref="J565">SUMPRODUCT(--(I565=$I$2:$I$625))</f>
        <v>1</v>
      </c>
      <c r="K565" s="14">
        <v>25</v>
      </c>
      <c r="L565" s="15" t="s">
        <v>455</v>
      </c>
      <c r="M565" s="15" t="s">
        <v>10</v>
      </c>
      <c r="N565" s="14" t="s">
        <v>15</v>
      </c>
      <c r="O565" s="15" t="str">
        <f>"R_"&amp;P565&amp;"_"&amp;F565</f>
        <v>R_ATM_PYM_ST</v>
      </c>
      <c r="P565" s="14" t="s">
        <v>497</v>
      </c>
      <c r="Q565" s="14" t="str">
        <f>VLOOKUP(L565,Nomencalture!$G$20:$H$33,2,0)</f>
        <v>Credit Card cash withdrawals / Payments</v>
      </c>
      <c r="R565" s="16" t="str">
        <f t="shared" si="134"/>
        <v>L13_24</v>
      </c>
      <c r="S565" s="16" t="s">
        <v>54</v>
      </c>
      <c r="T565" s="20">
        <v>13</v>
      </c>
      <c r="U565" s="21">
        <v>24</v>
      </c>
      <c r="V565" s="53" t="str">
        <f t="shared" si="121"/>
        <v>ALTER TABLE MDL_ABT_B_PD_TDC_S01 ADD I_AV_R_ATM_PYM_ST_L13_24 NUMBER;</v>
      </c>
      <c r="W565" s="9" t="str">
        <f>","&amp;H565&amp;"(CASE WHEN TIPO_CNSM_CD='"&amp;P565&amp;"' AND "&amp;X565&amp;" THEN "&amp;G565&amp;" END) AS "&amp;I565</f>
        <v>,AVG(CASE WHEN TIPO_CNSM_CD='ATM_PYM' AND B.PERIODOMES BETWEEN TO_CHAR(ADD_MONTHS(A.REF_DATE,-24),'YYYYMM') AND TO_CHAR(ADD_MONTHS(A.REF_DATE,-13),'YYYYMM') THEN R_ATM_PGO END) AS I_AV_R_ATM_PYM_ST_L13_24</v>
      </c>
      <c r="X565" s="54" t="str">
        <f t="shared" si="122"/>
        <v>B.PERIODOMES BETWEEN TO_CHAR(ADD_MONTHS(A.REF_DATE,-24),'YYYYMM') AND TO_CHAR(ADD_MONTHS(A.REF_DATE,-13),'YYYYMM')</v>
      </c>
      <c r="Y565" s="54" t="str">
        <f>","&amp;I565&amp;"=B."&amp;I565</f>
        <v>,I_AV_R_ATM_PYM_ST_L13_24=B.I_AV_R_ATM_PYM_ST_L13_24</v>
      </c>
      <c r="Z565" s="40" t="str">
        <f>",B."&amp;I565</f>
        <v>,B.I_AV_R_ATM_PYM_ST_L13_24</v>
      </c>
    </row>
    <row r="566" spans="1:26" x14ac:dyDescent="0.25">
      <c r="A566" s="8" t="s">
        <v>413</v>
      </c>
      <c r="B566" s="21">
        <f t="shared" si="123"/>
        <v>565</v>
      </c>
      <c r="C566" s="15">
        <f t="shared" si="124"/>
        <v>19</v>
      </c>
      <c r="D566" s="15">
        <f t="shared" si="131"/>
        <v>22</v>
      </c>
      <c r="E566" s="48" t="s">
        <v>402</v>
      </c>
      <c r="F566" s="48" t="s">
        <v>196</v>
      </c>
      <c r="G566" s="15" t="s">
        <v>170</v>
      </c>
      <c r="H566" s="15" t="s">
        <v>86</v>
      </c>
      <c r="I566" s="61" t="str">
        <f t="shared" si="132"/>
        <v>I_SIN_R_ATM_PYM_ST_L03M</v>
      </c>
      <c r="J566" s="15" cm="1">
        <f t="array" ref="J566">SUMPRODUCT(--(I566=$I$2:$I$625))</f>
        <v>1</v>
      </c>
      <c r="K566" s="14">
        <v>24</v>
      </c>
      <c r="L566" s="15" t="s">
        <v>455</v>
      </c>
      <c r="M566" s="15" t="s">
        <v>10</v>
      </c>
      <c r="N566" s="14" t="s">
        <v>16</v>
      </c>
      <c r="O566" s="15" t="str">
        <f>"R_"&amp;P566&amp;"_"&amp;F566</f>
        <v>R_ATM_PYM_ST</v>
      </c>
      <c r="P566" s="14" t="s">
        <v>497</v>
      </c>
      <c r="Q566" s="14" t="str">
        <f>VLOOKUP(L566,Nomencalture!$G$20:$H$33,2,0)</f>
        <v>Credit Card cash withdrawals / Payments</v>
      </c>
      <c r="R566" s="16" t="str">
        <f t="shared" si="134"/>
        <v>L03M</v>
      </c>
      <c r="S566" s="16" t="s">
        <v>54</v>
      </c>
      <c r="T566" s="20">
        <v>1</v>
      </c>
      <c r="U566" s="21">
        <v>3</v>
      </c>
      <c r="V566" s="53" t="str">
        <f t="shared" si="121"/>
        <v>ALTER TABLE MDL_ABT_B_PD_TDC_S01 ADD I_SIN_R_ATM_PYM_ST_L03M NUMBER;</v>
      </c>
      <c r="W566" s="9" t="str">
        <f>","&amp;H566&amp;"(CASE WHEN TIPO_CNSM_CD='"&amp;P566&amp;"' AND "&amp;X566&amp;" THEN "&amp;G566&amp;" END) AS "&amp;I566</f>
        <v>,SUM(CASE WHEN TIPO_CNSM_CD='ATM_PYM' AND B.PERIODOMES BETWEEN TO_CHAR(ADD_MONTHS(A.REF_DATE,-3),'YYYYMM') AND TO_CHAR(ADD_MONTHS(A.REF_DATE,-1),'YYYYMM') THEN IN_R_ATM_PGO END) AS I_SIN_R_ATM_PYM_ST_L03M</v>
      </c>
      <c r="X566" s="54" t="str">
        <f t="shared" si="122"/>
        <v>B.PERIODOMES BETWEEN TO_CHAR(ADD_MONTHS(A.REF_DATE,-3),'YYYYMM') AND TO_CHAR(ADD_MONTHS(A.REF_DATE,-1),'YYYYMM')</v>
      </c>
      <c r="Y566" s="54" t="str">
        <f>","&amp;I566&amp;"=B."&amp;I566</f>
        <v>,I_SIN_R_ATM_PYM_ST_L03M=B.I_SIN_R_ATM_PYM_ST_L03M</v>
      </c>
      <c r="Z566" s="40" t="str">
        <f>",B."&amp;I566</f>
        <v>,B.I_SIN_R_ATM_PYM_ST_L03M</v>
      </c>
    </row>
    <row r="567" spans="1:26" x14ac:dyDescent="0.25">
      <c r="A567" s="8" t="s">
        <v>413</v>
      </c>
      <c r="B567" s="21">
        <f t="shared" si="123"/>
        <v>566</v>
      </c>
      <c r="C567" s="15">
        <f t="shared" si="124"/>
        <v>20</v>
      </c>
      <c r="D567" s="15">
        <f t="shared" si="131"/>
        <v>22</v>
      </c>
      <c r="E567" s="48" t="s">
        <v>402</v>
      </c>
      <c r="F567" s="48" t="s">
        <v>196</v>
      </c>
      <c r="G567" s="15" t="s">
        <v>170</v>
      </c>
      <c r="H567" s="15" t="s">
        <v>86</v>
      </c>
      <c r="I567" s="61" t="str">
        <f t="shared" si="132"/>
        <v>I_SIN_R_ATM_PYM_ST_L06M</v>
      </c>
      <c r="J567" s="15" cm="1">
        <f t="array" ref="J567">SUMPRODUCT(--(I567=$I$2:$I$625))</f>
        <v>1</v>
      </c>
      <c r="K567" s="14">
        <v>24</v>
      </c>
      <c r="L567" s="15" t="s">
        <v>455</v>
      </c>
      <c r="M567" s="15" t="s">
        <v>10</v>
      </c>
      <c r="N567" s="14" t="s">
        <v>16</v>
      </c>
      <c r="O567" s="15" t="str">
        <f>"R_"&amp;P567&amp;"_"&amp;F567</f>
        <v>R_ATM_PYM_ST</v>
      </c>
      <c r="P567" s="14" t="s">
        <v>497</v>
      </c>
      <c r="Q567" s="14" t="str">
        <f>VLOOKUP(L567,Nomencalture!$G$20:$H$33,2,0)</f>
        <v>Credit Card cash withdrawals / Payments</v>
      </c>
      <c r="R567" s="16" t="str">
        <f t="shared" si="134"/>
        <v>L06M</v>
      </c>
      <c r="S567" s="16" t="s">
        <v>54</v>
      </c>
      <c r="T567" s="20">
        <v>1</v>
      </c>
      <c r="U567" s="21">
        <v>6</v>
      </c>
      <c r="V567" s="53" t="str">
        <f t="shared" si="121"/>
        <v>ALTER TABLE MDL_ABT_B_PD_TDC_S01 ADD I_SIN_R_ATM_PYM_ST_L06M NUMBER;</v>
      </c>
      <c r="W567" s="9" t="str">
        <f>","&amp;H567&amp;"(CASE WHEN TIPO_CNSM_CD='"&amp;P567&amp;"' AND "&amp;X567&amp;" THEN "&amp;G567&amp;" END) AS "&amp;I567</f>
        <v>,SUM(CASE WHEN TIPO_CNSM_CD='ATM_PYM' AND B.PERIODOMES BETWEEN TO_CHAR(ADD_MONTHS(A.REF_DATE,-6),'YYYYMM') AND TO_CHAR(ADD_MONTHS(A.REF_DATE,-1),'YYYYMM') THEN IN_R_ATM_PGO END) AS I_SIN_R_ATM_PYM_ST_L06M</v>
      </c>
      <c r="X567" s="54" t="str">
        <f t="shared" si="122"/>
        <v>B.PERIODOMES BETWEEN TO_CHAR(ADD_MONTHS(A.REF_DATE,-6),'YYYYMM') AND TO_CHAR(ADD_MONTHS(A.REF_DATE,-1),'YYYYMM')</v>
      </c>
      <c r="Y567" s="54" t="str">
        <f>","&amp;I567&amp;"=B."&amp;I567</f>
        <v>,I_SIN_R_ATM_PYM_ST_L06M=B.I_SIN_R_ATM_PYM_ST_L06M</v>
      </c>
      <c r="Z567" s="40" t="str">
        <f>",B."&amp;I567</f>
        <v>,B.I_SIN_R_ATM_PYM_ST_L06M</v>
      </c>
    </row>
    <row r="568" spans="1:26" x14ac:dyDescent="0.25">
      <c r="A568" s="8" t="s">
        <v>413</v>
      </c>
      <c r="B568" s="21">
        <f t="shared" si="123"/>
        <v>567</v>
      </c>
      <c r="C568" s="15">
        <f t="shared" si="124"/>
        <v>21</v>
      </c>
      <c r="D568" s="15">
        <f t="shared" si="131"/>
        <v>22</v>
      </c>
      <c r="E568" s="48" t="s">
        <v>402</v>
      </c>
      <c r="F568" s="48" t="s">
        <v>196</v>
      </c>
      <c r="G568" s="15" t="s">
        <v>170</v>
      </c>
      <c r="H568" s="15" t="s">
        <v>86</v>
      </c>
      <c r="I568" s="61" t="str">
        <f t="shared" si="132"/>
        <v>I_SIN_R_ATM_PYM_ST_L12M</v>
      </c>
      <c r="J568" s="15" cm="1">
        <f t="array" ref="J568">SUMPRODUCT(--(I568=$I$2:$I$625))</f>
        <v>1</v>
      </c>
      <c r="K568" s="14">
        <v>24</v>
      </c>
      <c r="L568" s="15" t="s">
        <v>455</v>
      </c>
      <c r="M568" s="15" t="s">
        <v>10</v>
      </c>
      <c r="N568" s="14" t="s">
        <v>16</v>
      </c>
      <c r="O568" s="15" t="str">
        <f>"R_"&amp;P568&amp;"_"&amp;F568</f>
        <v>R_ATM_PYM_ST</v>
      </c>
      <c r="P568" s="14" t="s">
        <v>497</v>
      </c>
      <c r="Q568" s="14" t="str">
        <f>VLOOKUP(L568,Nomencalture!$G$20:$H$33,2,0)</f>
        <v>Credit Card cash withdrawals / Payments</v>
      </c>
      <c r="R568" s="16" t="str">
        <f t="shared" si="134"/>
        <v>L12M</v>
      </c>
      <c r="S568" s="16" t="s">
        <v>54</v>
      </c>
      <c r="T568" s="20">
        <v>1</v>
      </c>
      <c r="U568" s="21">
        <v>12</v>
      </c>
      <c r="V568" s="53" t="str">
        <f t="shared" si="121"/>
        <v>ALTER TABLE MDL_ABT_B_PD_TDC_S01 ADD I_SIN_R_ATM_PYM_ST_L12M NUMBER;</v>
      </c>
      <c r="W568" s="9" t="str">
        <f>","&amp;H568&amp;"(CASE WHEN TIPO_CNSM_CD='"&amp;P568&amp;"' AND "&amp;X568&amp;" THEN "&amp;G568&amp;" END) AS "&amp;I568</f>
        <v>,SUM(CASE WHEN TIPO_CNSM_CD='ATM_PYM' AND B.PERIODOMES BETWEEN TO_CHAR(ADD_MONTHS(A.REF_DATE,-12),'YYYYMM') AND TO_CHAR(ADD_MONTHS(A.REF_DATE,-1),'YYYYMM') THEN IN_R_ATM_PGO END) AS I_SIN_R_ATM_PYM_ST_L12M</v>
      </c>
      <c r="X568" s="54" t="str">
        <f t="shared" si="122"/>
        <v>B.PERIODOMES BETWEEN TO_CHAR(ADD_MONTHS(A.REF_DATE,-12),'YYYYMM') AND TO_CHAR(ADD_MONTHS(A.REF_DATE,-1),'YYYYMM')</v>
      </c>
      <c r="Y568" s="54" t="str">
        <f>","&amp;I568&amp;"=B."&amp;I568</f>
        <v>,I_SIN_R_ATM_PYM_ST_L12M=B.I_SIN_R_ATM_PYM_ST_L12M</v>
      </c>
      <c r="Z568" s="40" t="str">
        <f>",B."&amp;I568</f>
        <v>,B.I_SIN_R_ATM_PYM_ST_L12M</v>
      </c>
    </row>
    <row r="569" spans="1:26" x14ac:dyDescent="0.25">
      <c r="A569" s="8" t="s">
        <v>413</v>
      </c>
      <c r="B569" s="21">
        <f t="shared" si="123"/>
        <v>568</v>
      </c>
      <c r="C569" s="15">
        <f t="shared" si="124"/>
        <v>22</v>
      </c>
      <c r="D569" s="15">
        <f t="shared" si="131"/>
        <v>22</v>
      </c>
      <c r="E569" s="48" t="s">
        <v>402</v>
      </c>
      <c r="F569" s="48" t="s">
        <v>196</v>
      </c>
      <c r="G569" s="15" t="s">
        <v>170</v>
      </c>
      <c r="H569" s="15" t="s">
        <v>86</v>
      </c>
      <c r="I569" s="61" t="str">
        <f t="shared" si="132"/>
        <v>I_SIN_R_ATM_PYM_ST_L13_24</v>
      </c>
      <c r="J569" s="15" cm="1">
        <f t="array" ref="J569">SUMPRODUCT(--(I569=$I$2:$I$625))</f>
        <v>1</v>
      </c>
      <c r="K569" s="14">
        <v>26</v>
      </c>
      <c r="L569" s="15" t="s">
        <v>455</v>
      </c>
      <c r="M569" s="15" t="s">
        <v>10</v>
      </c>
      <c r="N569" s="14" t="s">
        <v>16</v>
      </c>
      <c r="O569" s="15" t="str">
        <f>"R_"&amp;P569&amp;"_"&amp;F569</f>
        <v>R_ATM_PYM_ST</v>
      </c>
      <c r="P569" s="14" t="s">
        <v>497</v>
      </c>
      <c r="Q569" s="14" t="str">
        <f>VLOOKUP(L569,Nomencalture!$G$20:$H$33,2,0)</f>
        <v>Credit Card cash withdrawals / Payments</v>
      </c>
      <c r="R569" s="16" t="str">
        <f t="shared" si="134"/>
        <v>L13_24</v>
      </c>
      <c r="S569" s="16" t="s">
        <v>54</v>
      </c>
      <c r="T569" s="20">
        <v>13</v>
      </c>
      <c r="U569" s="21">
        <v>24</v>
      </c>
      <c r="V569" s="53" t="str">
        <f t="shared" si="121"/>
        <v>ALTER TABLE MDL_ABT_B_PD_TDC_S01 ADD I_SIN_R_ATM_PYM_ST_L13_24 NUMBER;</v>
      </c>
      <c r="W569" s="9" t="str">
        <f>","&amp;H569&amp;"(CASE WHEN TIPO_CNSM_CD='"&amp;P569&amp;"' AND "&amp;X569&amp;" THEN "&amp;G569&amp;" END) AS "&amp;I569</f>
        <v>,SUM(CASE WHEN TIPO_CNSM_CD='ATM_PYM' AND B.PERIODOMES BETWEEN TO_CHAR(ADD_MONTHS(A.REF_DATE,-24),'YYYYMM') AND TO_CHAR(ADD_MONTHS(A.REF_DATE,-13),'YYYYMM') THEN IN_R_ATM_PGO END) AS I_SIN_R_ATM_PYM_ST_L13_24</v>
      </c>
      <c r="X569" s="54" t="str">
        <f t="shared" si="122"/>
        <v>B.PERIODOMES BETWEEN TO_CHAR(ADD_MONTHS(A.REF_DATE,-24),'YYYYMM') AND TO_CHAR(ADD_MONTHS(A.REF_DATE,-13),'YYYYMM')</v>
      </c>
      <c r="Y569" s="54" t="str">
        <f>","&amp;I569&amp;"=B."&amp;I569</f>
        <v>,I_SIN_R_ATM_PYM_ST_L13_24=B.I_SIN_R_ATM_PYM_ST_L13_24</v>
      </c>
      <c r="Z569" s="40" t="str">
        <f>",B."&amp;I569</f>
        <v>,B.I_SIN_R_ATM_PYM_ST_L13_24</v>
      </c>
    </row>
    <row r="570" spans="1:26" x14ac:dyDescent="0.25">
      <c r="A570" s="8" t="s">
        <v>413</v>
      </c>
      <c r="B570" s="21">
        <f t="shared" si="123"/>
        <v>569</v>
      </c>
      <c r="C570" s="15">
        <f t="shared" si="124"/>
        <v>23</v>
      </c>
      <c r="D570" s="15">
        <f t="shared" si="131"/>
        <v>22</v>
      </c>
      <c r="E570" s="48" t="s">
        <v>402</v>
      </c>
      <c r="F570" s="48" t="s">
        <v>196</v>
      </c>
      <c r="G570" s="15" t="s">
        <v>171</v>
      </c>
      <c r="H570" s="15" t="s">
        <v>86</v>
      </c>
      <c r="I570" s="61" t="str">
        <f t="shared" si="132"/>
        <v>I_SDC_R_ATM_PYM_ST_L03M</v>
      </c>
      <c r="J570" s="15" cm="1">
        <f t="array" ref="J570">SUMPRODUCT(--(I570=$I$2:$I$625))</f>
        <v>1</v>
      </c>
      <c r="K570" s="14">
        <v>24</v>
      </c>
      <c r="L570" s="15" t="s">
        <v>455</v>
      </c>
      <c r="M570" s="15" t="s">
        <v>10</v>
      </c>
      <c r="N570" s="14" t="s">
        <v>17</v>
      </c>
      <c r="O570" s="15" t="str">
        <f>"R_"&amp;P570&amp;"_"&amp;F570</f>
        <v>R_ATM_PYM_ST</v>
      </c>
      <c r="P570" s="14" t="s">
        <v>497</v>
      </c>
      <c r="Q570" s="14" t="str">
        <f>VLOOKUP(L570,Nomencalture!$G$20:$H$33,2,0)</f>
        <v>Credit Card cash withdrawals / Payments</v>
      </c>
      <c r="R570" s="16" t="str">
        <f t="shared" si="134"/>
        <v>L03M</v>
      </c>
      <c r="S570" s="16" t="s">
        <v>54</v>
      </c>
      <c r="T570" s="20">
        <v>1</v>
      </c>
      <c r="U570" s="21">
        <v>3</v>
      </c>
      <c r="V570" s="53" t="str">
        <f t="shared" si="121"/>
        <v>ALTER TABLE MDL_ABT_B_PD_TDC_S01 ADD I_SDC_R_ATM_PYM_ST_L03M NUMBER;</v>
      </c>
      <c r="W570" s="9" t="str">
        <f>","&amp;H570&amp;"(CASE WHEN TIPO_CNSM_CD='"&amp;P570&amp;"' AND "&amp;X570&amp;" THEN "&amp;G570&amp;" END) AS "&amp;I570</f>
        <v>,SUM(CASE WHEN TIPO_CNSM_CD='ATM_PYM' AND B.PERIODOMES BETWEEN TO_CHAR(ADD_MONTHS(A.REF_DATE,-3),'YYYYMM') AND TO_CHAR(ADD_MONTHS(A.REF_DATE,-1),'YYYYMM') THEN DC_R_ATM_PGO END) AS I_SDC_R_ATM_PYM_ST_L03M</v>
      </c>
      <c r="X570" s="54" t="str">
        <f t="shared" si="122"/>
        <v>B.PERIODOMES BETWEEN TO_CHAR(ADD_MONTHS(A.REF_DATE,-3),'YYYYMM') AND TO_CHAR(ADD_MONTHS(A.REF_DATE,-1),'YYYYMM')</v>
      </c>
      <c r="Y570" s="54" t="str">
        <f>","&amp;I570&amp;"=B."&amp;I570</f>
        <v>,I_SDC_R_ATM_PYM_ST_L03M=B.I_SDC_R_ATM_PYM_ST_L03M</v>
      </c>
      <c r="Z570" s="40" t="str">
        <f>",B."&amp;I570</f>
        <v>,B.I_SDC_R_ATM_PYM_ST_L03M</v>
      </c>
    </row>
    <row r="571" spans="1:26" x14ac:dyDescent="0.25">
      <c r="A571" s="8" t="s">
        <v>413</v>
      </c>
      <c r="B571" s="21">
        <f t="shared" si="123"/>
        <v>570</v>
      </c>
      <c r="C571" s="15">
        <f t="shared" si="124"/>
        <v>24</v>
      </c>
      <c r="D571" s="15">
        <f t="shared" si="131"/>
        <v>22</v>
      </c>
      <c r="E571" s="48" t="s">
        <v>402</v>
      </c>
      <c r="F571" s="48" t="s">
        <v>196</v>
      </c>
      <c r="G571" s="15" t="s">
        <v>171</v>
      </c>
      <c r="H571" s="15" t="s">
        <v>86</v>
      </c>
      <c r="I571" s="61" t="str">
        <f t="shared" si="132"/>
        <v>I_SDC_R_ATM_PYM_ST_L06M</v>
      </c>
      <c r="J571" s="15" cm="1">
        <f t="array" ref="J571">SUMPRODUCT(--(I571=$I$2:$I$625))</f>
        <v>1</v>
      </c>
      <c r="K571" s="14">
        <v>24</v>
      </c>
      <c r="L571" s="15" t="s">
        <v>455</v>
      </c>
      <c r="M571" s="15" t="s">
        <v>10</v>
      </c>
      <c r="N571" s="14" t="s">
        <v>17</v>
      </c>
      <c r="O571" s="15" t="str">
        <f>"R_"&amp;P571&amp;"_"&amp;F571</f>
        <v>R_ATM_PYM_ST</v>
      </c>
      <c r="P571" s="14" t="s">
        <v>497</v>
      </c>
      <c r="Q571" s="14" t="str">
        <f>VLOOKUP(L571,Nomencalture!$G$20:$H$33,2,0)</f>
        <v>Credit Card cash withdrawals / Payments</v>
      </c>
      <c r="R571" s="16" t="str">
        <f t="shared" si="134"/>
        <v>L06M</v>
      </c>
      <c r="S571" s="16" t="s">
        <v>54</v>
      </c>
      <c r="T571" s="20">
        <v>1</v>
      </c>
      <c r="U571" s="21">
        <v>6</v>
      </c>
      <c r="V571" s="53" t="str">
        <f t="shared" si="121"/>
        <v>ALTER TABLE MDL_ABT_B_PD_TDC_S01 ADD I_SDC_R_ATM_PYM_ST_L06M NUMBER;</v>
      </c>
      <c r="W571" s="9" t="str">
        <f>","&amp;H571&amp;"(CASE WHEN TIPO_CNSM_CD='"&amp;P571&amp;"' AND "&amp;X571&amp;" THEN "&amp;G571&amp;" END) AS "&amp;I571</f>
        <v>,SUM(CASE WHEN TIPO_CNSM_CD='ATM_PYM' AND B.PERIODOMES BETWEEN TO_CHAR(ADD_MONTHS(A.REF_DATE,-6),'YYYYMM') AND TO_CHAR(ADD_MONTHS(A.REF_DATE,-1),'YYYYMM') THEN DC_R_ATM_PGO END) AS I_SDC_R_ATM_PYM_ST_L06M</v>
      </c>
      <c r="X571" s="54" t="str">
        <f t="shared" si="122"/>
        <v>B.PERIODOMES BETWEEN TO_CHAR(ADD_MONTHS(A.REF_DATE,-6),'YYYYMM') AND TO_CHAR(ADD_MONTHS(A.REF_DATE,-1),'YYYYMM')</v>
      </c>
      <c r="Y571" s="54" t="str">
        <f>","&amp;I571&amp;"=B."&amp;I571</f>
        <v>,I_SDC_R_ATM_PYM_ST_L06M=B.I_SDC_R_ATM_PYM_ST_L06M</v>
      </c>
      <c r="Z571" s="40" t="str">
        <f>",B."&amp;I571</f>
        <v>,B.I_SDC_R_ATM_PYM_ST_L06M</v>
      </c>
    </row>
    <row r="572" spans="1:26" x14ac:dyDescent="0.25">
      <c r="A572" s="8" t="s">
        <v>413</v>
      </c>
      <c r="B572" s="21">
        <f t="shared" si="123"/>
        <v>571</v>
      </c>
      <c r="C572" s="15">
        <f t="shared" si="124"/>
        <v>25</v>
      </c>
      <c r="D572" s="15">
        <f t="shared" si="131"/>
        <v>22</v>
      </c>
      <c r="E572" s="48" t="s">
        <v>402</v>
      </c>
      <c r="F572" s="48" t="s">
        <v>196</v>
      </c>
      <c r="G572" s="15" t="s">
        <v>171</v>
      </c>
      <c r="H572" s="15" t="s">
        <v>86</v>
      </c>
      <c r="I572" s="61" t="str">
        <f t="shared" si="132"/>
        <v>I_SDC_R_ATM_PYM_ST_L12M</v>
      </c>
      <c r="J572" s="15" cm="1">
        <f t="array" ref="J572">SUMPRODUCT(--(I572=$I$2:$I$625))</f>
        <v>1</v>
      </c>
      <c r="K572" s="14">
        <v>24</v>
      </c>
      <c r="L572" s="15" t="s">
        <v>455</v>
      </c>
      <c r="M572" s="15" t="s">
        <v>10</v>
      </c>
      <c r="N572" s="14" t="s">
        <v>17</v>
      </c>
      <c r="O572" s="15" t="str">
        <f>"R_"&amp;P572&amp;"_"&amp;F572</f>
        <v>R_ATM_PYM_ST</v>
      </c>
      <c r="P572" s="14" t="s">
        <v>497</v>
      </c>
      <c r="Q572" s="14" t="str">
        <f>VLOOKUP(L572,Nomencalture!$G$20:$H$33,2,0)</f>
        <v>Credit Card cash withdrawals / Payments</v>
      </c>
      <c r="R572" s="16" t="str">
        <f t="shared" si="134"/>
        <v>L12M</v>
      </c>
      <c r="S572" s="16" t="s">
        <v>54</v>
      </c>
      <c r="T572" s="20">
        <v>1</v>
      </c>
      <c r="U572" s="21">
        <v>12</v>
      </c>
      <c r="V572" s="53" t="str">
        <f t="shared" si="121"/>
        <v>ALTER TABLE MDL_ABT_B_PD_TDC_S01 ADD I_SDC_R_ATM_PYM_ST_L12M NUMBER;</v>
      </c>
      <c r="W572" s="9" t="str">
        <f>","&amp;H572&amp;"(CASE WHEN TIPO_CNSM_CD='"&amp;P572&amp;"' AND "&amp;X572&amp;" THEN "&amp;G572&amp;" END) AS "&amp;I572</f>
        <v>,SUM(CASE WHEN TIPO_CNSM_CD='ATM_PYM' AND B.PERIODOMES BETWEEN TO_CHAR(ADD_MONTHS(A.REF_DATE,-12),'YYYYMM') AND TO_CHAR(ADD_MONTHS(A.REF_DATE,-1),'YYYYMM') THEN DC_R_ATM_PGO END) AS I_SDC_R_ATM_PYM_ST_L12M</v>
      </c>
      <c r="X572" s="54" t="str">
        <f t="shared" si="122"/>
        <v>B.PERIODOMES BETWEEN TO_CHAR(ADD_MONTHS(A.REF_DATE,-12),'YYYYMM') AND TO_CHAR(ADD_MONTHS(A.REF_DATE,-1),'YYYYMM')</v>
      </c>
      <c r="Y572" s="54" t="str">
        <f>","&amp;I572&amp;"=B."&amp;I572</f>
        <v>,I_SDC_R_ATM_PYM_ST_L12M=B.I_SDC_R_ATM_PYM_ST_L12M</v>
      </c>
      <c r="Z572" s="40" t="str">
        <f>",B."&amp;I572</f>
        <v>,B.I_SDC_R_ATM_PYM_ST_L12M</v>
      </c>
    </row>
    <row r="573" spans="1:26" x14ac:dyDescent="0.25">
      <c r="A573" s="30" t="s">
        <v>413</v>
      </c>
      <c r="B573" s="24">
        <f t="shared" si="123"/>
        <v>572</v>
      </c>
      <c r="C573" s="18">
        <f t="shared" si="124"/>
        <v>26</v>
      </c>
      <c r="D573" s="18">
        <f t="shared" si="131"/>
        <v>22</v>
      </c>
      <c r="E573" s="49" t="s">
        <v>402</v>
      </c>
      <c r="F573" s="49" t="s">
        <v>196</v>
      </c>
      <c r="G573" s="18" t="s">
        <v>171</v>
      </c>
      <c r="H573" s="18" t="s">
        <v>86</v>
      </c>
      <c r="I573" s="62" t="str">
        <f t="shared" si="132"/>
        <v>I_SDC_R_ATM_PYM_ST_L13_24</v>
      </c>
      <c r="J573" s="18" cm="1">
        <f t="array" ref="J573">SUMPRODUCT(--(I573=$I$2:$I$625))</f>
        <v>1</v>
      </c>
      <c r="K573" s="17">
        <v>26</v>
      </c>
      <c r="L573" s="18" t="s">
        <v>455</v>
      </c>
      <c r="M573" s="18" t="s">
        <v>10</v>
      </c>
      <c r="N573" s="17" t="s">
        <v>17</v>
      </c>
      <c r="O573" s="18" t="str">
        <f>"R_"&amp;P573&amp;"_"&amp;F573</f>
        <v>R_ATM_PYM_ST</v>
      </c>
      <c r="P573" s="17" t="s">
        <v>497</v>
      </c>
      <c r="Q573" s="17" t="str">
        <f>VLOOKUP(L573,Nomencalture!$G$20:$H$33,2,0)</f>
        <v>Credit Card cash withdrawals / Payments</v>
      </c>
      <c r="R573" s="19" t="str">
        <f t="shared" si="134"/>
        <v>L13_24</v>
      </c>
      <c r="S573" s="19" t="s">
        <v>54</v>
      </c>
      <c r="T573" s="23">
        <v>13</v>
      </c>
      <c r="U573" s="24">
        <v>24</v>
      </c>
      <c r="V573" s="53" t="str">
        <f t="shared" si="121"/>
        <v>ALTER TABLE MDL_ABT_B_PD_TDC_S01 ADD I_SDC_R_ATM_PYM_ST_L13_24 NUMBER;</v>
      </c>
      <c r="W573" s="9" t="str">
        <f>","&amp;H573&amp;"(CASE WHEN TIPO_CNSM_CD='"&amp;P573&amp;"' AND "&amp;X573&amp;" THEN "&amp;G573&amp;" END) AS "&amp;I573</f>
        <v>,SUM(CASE WHEN TIPO_CNSM_CD='ATM_PYM' AND B.PERIODOMES BETWEEN TO_CHAR(ADD_MONTHS(A.REF_DATE,-24),'YYYYMM') AND TO_CHAR(ADD_MONTHS(A.REF_DATE,-13),'YYYYMM') THEN DC_R_ATM_PGO END) AS I_SDC_R_ATM_PYM_ST_L13_24</v>
      </c>
      <c r="X573" s="57" t="str">
        <f t="shared" si="122"/>
        <v>B.PERIODOMES BETWEEN TO_CHAR(ADD_MONTHS(A.REF_DATE,-24),'YYYYMM') AND TO_CHAR(ADD_MONTHS(A.REF_DATE,-13),'YYYYMM')</v>
      </c>
      <c r="Y573" s="54" t="str">
        <f>","&amp;I573&amp;"=B."&amp;I573</f>
        <v>,I_SDC_R_ATM_PYM_ST_L13_24=B.I_SDC_R_ATM_PYM_ST_L13_24</v>
      </c>
      <c r="Z573" s="40" t="str">
        <f>",B."&amp;I573</f>
        <v>,B.I_SDC_R_ATM_PYM_ST_L13_24</v>
      </c>
    </row>
    <row r="574" spans="1:26" x14ac:dyDescent="0.25">
      <c r="A574" s="8" t="s">
        <v>413</v>
      </c>
      <c r="B574" s="21">
        <f t="shared" si="123"/>
        <v>573</v>
      </c>
      <c r="C574" s="15">
        <f t="shared" si="124"/>
        <v>1</v>
      </c>
      <c r="D574" s="15">
        <f t="shared" si="131"/>
        <v>23</v>
      </c>
      <c r="E574" s="48" t="s">
        <v>402</v>
      </c>
      <c r="F574" s="48" t="s">
        <v>196</v>
      </c>
      <c r="G574" s="15" t="s">
        <v>172</v>
      </c>
      <c r="H574" s="15" t="s">
        <v>85</v>
      </c>
      <c r="I574" s="61" t="str">
        <f>M574&amp;"_"&amp;IF(N574&lt;&gt;"R",N574&amp;"_","")&amp;O574&amp;IF(R574&lt;&gt;"", "_", "")&amp;R574</f>
        <v>I_R_PYM_MPY_ST_00MB</v>
      </c>
      <c r="J574" s="15" cm="1">
        <f t="array" ref="J574">SUMPRODUCT(--(I574=$I$2:$I$625))</f>
        <v>1</v>
      </c>
      <c r="K574" s="14">
        <v>20</v>
      </c>
      <c r="L574" s="15" t="s">
        <v>456</v>
      </c>
      <c r="M574" s="15" t="s">
        <v>10</v>
      </c>
      <c r="N574" s="14" t="s">
        <v>11</v>
      </c>
      <c r="O574" s="15" t="str">
        <f>"R_"&amp;P574&amp;"_"&amp;F574</f>
        <v>R_PYM_MPY_ST</v>
      </c>
      <c r="P574" s="14" t="s">
        <v>498</v>
      </c>
      <c r="Q574" s="14" t="str">
        <f>VLOOKUP(L574,Nomencalture!$G$20:$H$33,2,0)</f>
        <v>Credit Card Payments / Minimum Payment</v>
      </c>
      <c r="R574" s="16" t="str">
        <f t="shared" ref="R574:R580" si="135">IF(AND(S574="P",N574="R"),TEXT(T574,"00")&amp;"MB",IF(T574&gt;1,"L"&amp;TEXT(T574,"00")&amp;"_"&amp;TEXT(U574,"00"),"L"&amp;TEXT(U574,"00")&amp;"M"))</f>
        <v>00MB</v>
      </c>
      <c r="S574" s="16" t="s">
        <v>90</v>
      </c>
      <c r="T574" s="21">
        <v>0</v>
      </c>
      <c r="U574" s="21">
        <v>0</v>
      </c>
      <c r="V574" s="53" t="str">
        <f t="shared" si="121"/>
        <v>ALTER TABLE MDL_ABT_B_PD_TDC_S01 ADD I_R_PYM_MPY_ST_00MB NUMBER;</v>
      </c>
      <c r="W574" s="9" t="str">
        <f>","&amp;H574&amp;"(CASE WHEN TIPO_CNSM_CD='"&amp;P574&amp;"' AND "&amp;X574&amp;" THEN "&amp;G574&amp;" END) AS "&amp;I574</f>
        <v>,AVG(CASE WHEN TIPO_CNSM_CD='PYM_MPY' AND B.PERIODOMES=TO_CHAR(ADD_MONTHS(A.REF_DATE,-0),'YYYYMM') THEN R_PGO_PGOMIN END) AS I_R_PYM_MPY_ST_00MB</v>
      </c>
      <c r="X574" s="54" t="str">
        <f t="shared" si="122"/>
        <v>B.PERIODOMES=TO_CHAR(ADD_MONTHS(A.REF_DATE,-0),'YYYYMM')</v>
      </c>
      <c r="Y574" s="54" t="str">
        <f>","&amp;I574&amp;"=B."&amp;I574</f>
        <v>,I_R_PYM_MPY_ST_00MB=B.I_R_PYM_MPY_ST_00MB</v>
      </c>
      <c r="Z574" s="40" t="str">
        <f>",B."&amp;I574</f>
        <v>,B.I_R_PYM_MPY_ST_00MB</v>
      </c>
    </row>
    <row r="575" spans="1:26" x14ac:dyDescent="0.25">
      <c r="A575" s="8" t="s">
        <v>413</v>
      </c>
      <c r="B575" s="21">
        <f t="shared" si="123"/>
        <v>574</v>
      </c>
      <c r="C575" s="15">
        <f t="shared" si="124"/>
        <v>2</v>
      </c>
      <c r="D575" s="15">
        <f t="shared" ref="D575:D600" si="136">IF(MOD(B574,26)=0,D574+1,D574)</f>
        <v>23</v>
      </c>
      <c r="E575" s="48" t="s">
        <v>402</v>
      </c>
      <c r="F575" s="48" t="s">
        <v>196</v>
      </c>
      <c r="G575" s="15" t="s">
        <v>172</v>
      </c>
      <c r="H575" s="15" t="s">
        <v>85</v>
      </c>
      <c r="I575" s="61" t="str">
        <f t="shared" ref="I575:I599" si="137">M575&amp;"_"&amp;IF(N575&lt;&gt;"R",N575&amp;"_","")&amp;O575&amp;IF(R575&lt;&gt;"", "_", "")&amp;R575</f>
        <v>I_R_PYM_MPY_ST_01MB</v>
      </c>
      <c r="J575" s="15" cm="1">
        <f t="array" ref="J575">SUMPRODUCT(--(I575=$I$2:$I$625))</f>
        <v>1</v>
      </c>
      <c r="K575" s="14">
        <v>20</v>
      </c>
      <c r="L575" s="15" t="s">
        <v>456</v>
      </c>
      <c r="M575" s="15" t="s">
        <v>10</v>
      </c>
      <c r="N575" s="14" t="s">
        <v>11</v>
      </c>
      <c r="O575" s="15" t="str">
        <f>"R_"&amp;P575&amp;"_"&amp;F575</f>
        <v>R_PYM_MPY_ST</v>
      </c>
      <c r="P575" s="14" t="s">
        <v>498</v>
      </c>
      <c r="Q575" s="14" t="str">
        <f>VLOOKUP(L575,Nomencalture!$G$20:$H$33,2,0)</f>
        <v>Credit Card Payments / Minimum Payment</v>
      </c>
      <c r="R575" s="16" t="str">
        <f t="shared" si="135"/>
        <v>01MB</v>
      </c>
      <c r="S575" s="16" t="s">
        <v>90</v>
      </c>
      <c r="T575" s="21">
        <v>1</v>
      </c>
      <c r="U575" s="21">
        <v>1</v>
      </c>
      <c r="V575" s="53" t="str">
        <f t="shared" si="121"/>
        <v>ALTER TABLE MDL_ABT_B_PD_TDC_S01 ADD I_R_PYM_MPY_ST_01MB NUMBER;</v>
      </c>
      <c r="W575" s="9" t="str">
        <f>","&amp;H575&amp;"(CASE WHEN TIPO_CNSM_CD='"&amp;P575&amp;"' AND "&amp;X575&amp;" THEN "&amp;G575&amp;" END) AS "&amp;I575</f>
        <v>,AVG(CASE WHEN TIPO_CNSM_CD='PYM_MPY' AND B.PERIODOMES=TO_CHAR(ADD_MONTHS(A.REF_DATE,-1),'YYYYMM') THEN R_PGO_PGOMIN END) AS I_R_PYM_MPY_ST_01MB</v>
      </c>
      <c r="X575" s="54" t="str">
        <f t="shared" si="122"/>
        <v>B.PERIODOMES=TO_CHAR(ADD_MONTHS(A.REF_DATE,-1),'YYYYMM')</v>
      </c>
      <c r="Y575" s="54" t="str">
        <f>","&amp;I575&amp;"=B."&amp;I575</f>
        <v>,I_R_PYM_MPY_ST_01MB=B.I_R_PYM_MPY_ST_01MB</v>
      </c>
      <c r="Z575" s="40" t="str">
        <f>",B."&amp;I575</f>
        <v>,B.I_R_PYM_MPY_ST_01MB</v>
      </c>
    </row>
    <row r="576" spans="1:26" x14ac:dyDescent="0.25">
      <c r="A576" s="8" t="s">
        <v>413</v>
      </c>
      <c r="B576" s="21">
        <f t="shared" si="123"/>
        <v>575</v>
      </c>
      <c r="C576" s="15">
        <f t="shared" si="124"/>
        <v>3</v>
      </c>
      <c r="D576" s="15">
        <f t="shared" si="136"/>
        <v>23</v>
      </c>
      <c r="E576" s="48" t="s">
        <v>402</v>
      </c>
      <c r="F576" s="48" t="s">
        <v>196</v>
      </c>
      <c r="G576" s="15" t="s">
        <v>172</v>
      </c>
      <c r="H576" s="15" t="s">
        <v>85</v>
      </c>
      <c r="I576" s="61" t="str">
        <f t="shared" si="137"/>
        <v>I_R_PYM_MPY_ST_02MB</v>
      </c>
      <c r="J576" s="15" cm="1">
        <f t="array" ref="J576">SUMPRODUCT(--(I576=$I$2:$I$625))</f>
        <v>1</v>
      </c>
      <c r="K576" s="14">
        <v>20</v>
      </c>
      <c r="L576" s="15" t="s">
        <v>456</v>
      </c>
      <c r="M576" s="15" t="s">
        <v>10</v>
      </c>
      <c r="N576" s="14" t="s">
        <v>11</v>
      </c>
      <c r="O576" s="15" t="str">
        <f>"R_"&amp;P576&amp;"_"&amp;F576</f>
        <v>R_PYM_MPY_ST</v>
      </c>
      <c r="P576" s="14" t="s">
        <v>498</v>
      </c>
      <c r="Q576" s="14" t="str">
        <f>VLOOKUP(L576,Nomencalture!$G$20:$H$33,2,0)</f>
        <v>Credit Card Payments / Minimum Payment</v>
      </c>
      <c r="R576" s="16" t="str">
        <f t="shared" si="135"/>
        <v>02MB</v>
      </c>
      <c r="S576" s="16" t="s">
        <v>90</v>
      </c>
      <c r="T576" s="21">
        <v>2</v>
      </c>
      <c r="U576" s="21">
        <v>2</v>
      </c>
      <c r="V576" s="53" t="str">
        <f t="shared" si="121"/>
        <v>ALTER TABLE MDL_ABT_B_PD_TDC_S01 ADD I_R_PYM_MPY_ST_02MB NUMBER;</v>
      </c>
      <c r="W576" s="9" t="str">
        <f>","&amp;H576&amp;"(CASE WHEN TIPO_CNSM_CD='"&amp;P576&amp;"' AND "&amp;X576&amp;" THEN "&amp;G576&amp;" END) AS "&amp;I576</f>
        <v>,AVG(CASE WHEN TIPO_CNSM_CD='PYM_MPY' AND B.PERIODOMES=TO_CHAR(ADD_MONTHS(A.REF_DATE,-2),'YYYYMM') THEN R_PGO_PGOMIN END) AS I_R_PYM_MPY_ST_02MB</v>
      </c>
      <c r="X576" s="54" t="str">
        <f t="shared" si="122"/>
        <v>B.PERIODOMES=TO_CHAR(ADD_MONTHS(A.REF_DATE,-2),'YYYYMM')</v>
      </c>
      <c r="Y576" s="54" t="str">
        <f>","&amp;I576&amp;"=B."&amp;I576</f>
        <v>,I_R_PYM_MPY_ST_02MB=B.I_R_PYM_MPY_ST_02MB</v>
      </c>
      <c r="Z576" s="40" t="str">
        <f>",B."&amp;I576</f>
        <v>,B.I_R_PYM_MPY_ST_02MB</v>
      </c>
    </row>
    <row r="577" spans="1:26" x14ac:dyDescent="0.25">
      <c r="A577" s="8" t="s">
        <v>413</v>
      </c>
      <c r="B577" s="21">
        <f t="shared" si="123"/>
        <v>576</v>
      </c>
      <c r="C577" s="15">
        <f t="shared" si="124"/>
        <v>4</v>
      </c>
      <c r="D577" s="15">
        <f t="shared" si="136"/>
        <v>23</v>
      </c>
      <c r="E577" s="48" t="s">
        <v>402</v>
      </c>
      <c r="F577" s="48" t="s">
        <v>196</v>
      </c>
      <c r="G577" s="15" t="s">
        <v>172</v>
      </c>
      <c r="H577" s="15" t="s">
        <v>85</v>
      </c>
      <c r="I577" s="61" t="str">
        <f t="shared" si="137"/>
        <v>I_R_PYM_MPY_ST_03MB</v>
      </c>
      <c r="J577" s="15" cm="1">
        <f t="array" ref="J577">SUMPRODUCT(--(I577=$I$2:$I$625))</f>
        <v>1</v>
      </c>
      <c r="K577" s="14">
        <v>20</v>
      </c>
      <c r="L577" s="15" t="s">
        <v>456</v>
      </c>
      <c r="M577" s="15" t="s">
        <v>10</v>
      </c>
      <c r="N577" s="14" t="s">
        <v>11</v>
      </c>
      <c r="O577" s="15" t="str">
        <f>"R_"&amp;P577&amp;"_"&amp;F577</f>
        <v>R_PYM_MPY_ST</v>
      </c>
      <c r="P577" s="14" t="s">
        <v>498</v>
      </c>
      <c r="Q577" s="14" t="str">
        <f>VLOOKUP(L577,Nomencalture!$G$20:$H$33,2,0)</f>
        <v>Credit Card Payments / Minimum Payment</v>
      </c>
      <c r="R577" s="16" t="str">
        <f t="shared" si="135"/>
        <v>03MB</v>
      </c>
      <c r="S577" s="16" t="s">
        <v>90</v>
      </c>
      <c r="T577" s="21">
        <v>3</v>
      </c>
      <c r="U577" s="21">
        <v>3</v>
      </c>
      <c r="V577" s="53" t="str">
        <f t="shared" si="121"/>
        <v>ALTER TABLE MDL_ABT_B_PD_TDC_S01 ADD I_R_PYM_MPY_ST_03MB NUMBER;</v>
      </c>
      <c r="W577" s="9" t="str">
        <f>","&amp;H577&amp;"(CASE WHEN TIPO_CNSM_CD='"&amp;P577&amp;"' AND "&amp;X577&amp;" THEN "&amp;G577&amp;" END) AS "&amp;I577</f>
        <v>,AVG(CASE WHEN TIPO_CNSM_CD='PYM_MPY' AND B.PERIODOMES=TO_CHAR(ADD_MONTHS(A.REF_DATE,-3),'YYYYMM') THEN R_PGO_PGOMIN END) AS I_R_PYM_MPY_ST_03MB</v>
      </c>
      <c r="X577" s="54" t="str">
        <f t="shared" si="122"/>
        <v>B.PERIODOMES=TO_CHAR(ADD_MONTHS(A.REF_DATE,-3),'YYYYMM')</v>
      </c>
      <c r="Y577" s="54" t="str">
        <f>","&amp;I577&amp;"=B."&amp;I577</f>
        <v>,I_R_PYM_MPY_ST_03MB=B.I_R_PYM_MPY_ST_03MB</v>
      </c>
      <c r="Z577" s="40" t="str">
        <f>",B."&amp;I577</f>
        <v>,B.I_R_PYM_MPY_ST_03MB</v>
      </c>
    </row>
    <row r="578" spans="1:26" x14ac:dyDescent="0.25">
      <c r="A578" s="8" t="s">
        <v>413</v>
      </c>
      <c r="B578" s="21">
        <f t="shared" si="123"/>
        <v>577</v>
      </c>
      <c r="C578" s="15">
        <f t="shared" si="124"/>
        <v>5</v>
      </c>
      <c r="D578" s="15">
        <f t="shared" si="136"/>
        <v>23</v>
      </c>
      <c r="E578" s="48" t="s">
        <v>402</v>
      </c>
      <c r="F578" s="48" t="s">
        <v>196</v>
      </c>
      <c r="G578" s="15" t="s">
        <v>172</v>
      </c>
      <c r="H578" s="15" t="s">
        <v>85</v>
      </c>
      <c r="I578" s="61" t="str">
        <f t="shared" si="137"/>
        <v>I_R_PYM_MPY_ST_06MB</v>
      </c>
      <c r="J578" s="15" cm="1">
        <f t="array" ref="J578">SUMPRODUCT(--(I578=$I$2:$I$625))</f>
        <v>1</v>
      </c>
      <c r="K578" s="14">
        <v>20</v>
      </c>
      <c r="L578" s="15" t="s">
        <v>456</v>
      </c>
      <c r="M578" s="15" t="s">
        <v>10</v>
      </c>
      <c r="N578" s="14" t="s">
        <v>11</v>
      </c>
      <c r="O578" s="15" t="str">
        <f>"R_"&amp;P578&amp;"_"&amp;F578</f>
        <v>R_PYM_MPY_ST</v>
      </c>
      <c r="P578" s="14" t="s">
        <v>498</v>
      </c>
      <c r="Q578" s="14" t="str">
        <f>VLOOKUP(L578,Nomencalture!$G$20:$H$33,2,0)</f>
        <v>Credit Card Payments / Minimum Payment</v>
      </c>
      <c r="R578" s="16" t="str">
        <f t="shared" si="135"/>
        <v>06MB</v>
      </c>
      <c r="S578" s="16" t="s">
        <v>90</v>
      </c>
      <c r="T578" s="21">
        <v>6</v>
      </c>
      <c r="U578" s="21">
        <v>6</v>
      </c>
      <c r="V578" s="53" t="str">
        <f t="shared" ref="V578:V641" si="138">"ALTER TABLE MDL_ABT_B_PD_TDC_S01 ADD "&amp;I578&amp;" NUMBER;"</f>
        <v>ALTER TABLE MDL_ABT_B_PD_TDC_S01 ADD I_R_PYM_MPY_ST_06MB NUMBER;</v>
      </c>
      <c r="W578" s="9" t="str">
        <f>","&amp;H578&amp;"(CASE WHEN TIPO_CNSM_CD='"&amp;P578&amp;"' AND "&amp;X578&amp;" THEN "&amp;G578&amp;" END) AS "&amp;I578</f>
        <v>,AVG(CASE WHEN TIPO_CNSM_CD='PYM_MPY' AND B.PERIODOMES=TO_CHAR(ADD_MONTHS(A.REF_DATE,-6),'YYYYMM') THEN R_PGO_PGOMIN END) AS I_R_PYM_MPY_ST_06MB</v>
      </c>
      <c r="X578" s="54" t="str">
        <f t="shared" ref="X578:X625" si="139">IF(S578="P","B.PERIODOMES=TO_CHAR(ADD_MONTHS(A.REF_DATE,-"&amp;U578&amp;"),'YYYYMM')","B.PERIODOMES BETWEEN TO_CHAR(ADD_MONTHS(A.REF_DATE,-"&amp;U578&amp;"),'YYYYMM') AND TO_CHAR(ADD_MONTHS(A.REF_DATE,-"&amp;T578&amp;"),'YYYYMM')")</f>
        <v>B.PERIODOMES=TO_CHAR(ADD_MONTHS(A.REF_DATE,-6),'YYYYMM')</v>
      </c>
      <c r="Y578" s="54" t="str">
        <f>","&amp;I578&amp;"=B."&amp;I578</f>
        <v>,I_R_PYM_MPY_ST_06MB=B.I_R_PYM_MPY_ST_06MB</v>
      </c>
      <c r="Z578" s="40" t="str">
        <f>",B."&amp;I578</f>
        <v>,B.I_R_PYM_MPY_ST_06MB</v>
      </c>
    </row>
    <row r="579" spans="1:26" x14ac:dyDescent="0.25">
      <c r="A579" s="8" t="s">
        <v>413</v>
      </c>
      <c r="B579" s="21">
        <f t="shared" si="123"/>
        <v>578</v>
      </c>
      <c r="C579" s="15">
        <f t="shared" si="124"/>
        <v>6</v>
      </c>
      <c r="D579" s="15">
        <f t="shared" si="136"/>
        <v>23</v>
      </c>
      <c r="E579" s="48" t="s">
        <v>402</v>
      </c>
      <c r="F579" s="48" t="s">
        <v>196</v>
      </c>
      <c r="G579" s="15" t="s">
        <v>172</v>
      </c>
      <c r="H579" s="15" t="s">
        <v>85</v>
      </c>
      <c r="I579" s="61" t="str">
        <f t="shared" si="137"/>
        <v>I_R_PYM_MPY_ST_09MB</v>
      </c>
      <c r="J579" s="15" cm="1">
        <f t="array" ref="J579">SUMPRODUCT(--(I579=$I$2:$I$625))</f>
        <v>1</v>
      </c>
      <c r="K579" s="14">
        <v>20</v>
      </c>
      <c r="L579" s="15" t="s">
        <v>456</v>
      </c>
      <c r="M579" s="15" t="s">
        <v>10</v>
      </c>
      <c r="N579" s="14" t="s">
        <v>11</v>
      </c>
      <c r="O579" s="15" t="str">
        <f>"R_"&amp;P579&amp;"_"&amp;F579</f>
        <v>R_PYM_MPY_ST</v>
      </c>
      <c r="P579" s="14" t="s">
        <v>498</v>
      </c>
      <c r="Q579" s="14" t="str">
        <f>VLOOKUP(L579,Nomencalture!$G$20:$H$33,2,0)</f>
        <v>Credit Card Payments / Minimum Payment</v>
      </c>
      <c r="R579" s="16" t="str">
        <f t="shared" si="135"/>
        <v>09MB</v>
      </c>
      <c r="S579" s="16" t="s">
        <v>90</v>
      </c>
      <c r="T579" s="21">
        <v>9</v>
      </c>
      <c r="U579" s="21">
        <v>9</v>
      </c>
      <c r="V579" s="53" t="str">
        <f t="shared" si="138"/>
        <v>ALTER TABLE MDL_ABT_B_PD_TDC_S01 ADD I_R_PYM_MPY_ST_09MB NUMBER;</v>
      </c>
      <c r="W579" s="9" t="str">
        <f>","&amp;H579&amp;"(CASE WHEN TIPO_CNSM_CD='"&amp;P579&amp;"' AND "&amp;X579&amp;" THEN "&amp;G579&amp;" END) AS "&amp;I579</f>
        <v>,AVG(CASE WHEN TIPO_CNSM_CD='PYM_MPY' AND B.PERIODOMES=TO_CHAR(ADD_MONTHS(A.REF_DATE,-9),'YYYYMM') THEN R_PGO_PGOMIN END) AS I_R_PYM_MPY_ST_09MB</v>
      </c>
      <c r="X579" s="54" t="str">
        <f t="shared" si="139"/>
        <v>B.PERIODOMES=TO_CHAR(ADD_MONTHS(A.REF_DATE,-9),'YYYYMM')</v>
      </c>
      <c r="Y579" s="54" t="str">
        <f>","&amp;I579&amp;"=B."&amp;I579</f>
        <v>,I_R_PYM_MPY_ST_09MB=B.I_R_PYM_MPY_ST_09MB</v>
      </c>
      <c r="Z579" s="40" t="str">
        <f>",B."&amp;I579</f>
        <v>,B.I_R_PYM_MPY_ST_09MB</v>
      </c>
    </row>
    <row r="580" spans="1:26" x14ac:dyDescent="0.25">
      <c r="A580" s="8" t="s">
        <v>413</v>
      </c>
      <c r="B580" s="21">
        <f t="shared" ref="B580:B793" si="140">B579+1</f>
        <v>579</v>
      </c>
      <c r="C580" s="15">
        <f t="shared" ref="C580:C793" si="141">IF(MOD(C579+1,27)=0,1,C579+1)</f>
        <v>7</v>
      </c>
      <c r="D580" s="15">
        <f t="shared" si="136"/>
        <v>23</v>
      </c>
      <c r="E580" s="48" t="s">
        <v>402</v>
      </c>
      <c r="F580" s="48" t="s">
        <v>196</v>
      </c>
      <c r="G580" s="15" t="s">
        <v>172</v>
      </c>
      <c r="H580" s="15" t="s">
        <v>85</v>
      </c>
      <c r="I580" s="61" t="str">
        <f t="shared" si="137"/>
        <v>I_R_PYM_MPY_ST_12MB</v>
      </c>
      <c r="J580" s="15" cm="1">
        <f t="array" ref="J580">SUMPRODUCT(--(I580=$I$2:$I$625))</f>
        <v>1</v>
      </c>
      <c r="K580" s="14">
        <v>20</v>
      </c>
      <c r="L580" s="15" t="s">
        <v>456</v>
      </c>
      <c r="M580" s="15" t="s">
        <v>10</v>
      </c>
      <c r="N580" s="14" t="s">
        <v>11</v>
      </c>
      <c r="O580" s="15" t="str">
        <f>"R_"&amp;P580&amp;"_"&amp;F580</f>
        <v>R_PYM_MPY_ST</v>
      </c>
      <c r="P580" s="14" t="s">
        <v>498</v>
      </c>
      <c r="Q580" s="14" t="str">
        <f>VLOOKUP(L580,Nomencalture!$G$20:$H$33,2,0)</f>
        <v>Credit Card Payments / Minimum Payment</v>
      </c>
      <c r="R580" s="16" t="str">
        <f t="shared" si="135"/>
        <v>12MB</v>
      </c>
      <c r="S580" s="16" t="s">
        <v>90</v>
      </c>
      <c r="T580" s="21">
        <v>12</v>
      </c>
      <c r="U580" s="21">
        <v>12</v>
      </c>
      <c r="V580" s="53" t="str">
        <f t="shared" si="138"/>
        <v>ALTER TABLE MDL_ABT_B_PD_TDC_S01 ADD I_R_PYM_MPY_ST_12MB NUMBER;</v>
      </c>
      <c r="W580" s="9" t="str">
        <f>","&amp;H580&amp;"(CASE WHEN TIPO_CNSM_CD='"&amp;P580&amp;"' AND "&amp;X580&amp;" THEN "&amp;G580&amp;" END) AS "&amp;I580</f>
        <v>,AVG(CASE WHEN TIPO_CNSM_CD='PYM_MPY' AND B.PERIODOMES=TO_CHAR(ADD_MONTHS(A.REF_DATE,-12),'YYYYMM') THEN R_PGO_PGOMIN END) AS I_R_PYM_MPY_ST_12MB</v>
      </c>
      <c r="X580" s="54" t="str">
        <f t="shared" si="139"/>
        <v>B.PERIODOMES=TO_CHAR(ADD_MONTHS(A.REF_DATE,-12),'YYYYMM')</v>
      </c>
      <c r="Y580" s="54" t="str">
        <f>","&amp;I580&amp;"=B."&amp;I580</f>
        <v>,I_R_PYM_MPY_ST_12MB=B.I_R_PYM_MPY_ST_12MB</v>
      </c>
      <c r="Z580" s="40" t="str">
        <f>",B."&amp;I580</f>
        <v>,B.I_R_PYM_MPY_ST_12MB</v>
      </c>
    </row>
    <row r="581" spans="1:26" x14ac:dyDescent="0.25">
      <c r="A581" s="8" t="s">
        <v>413</v>
      </c>
      <c r="B581" s="21">
        <f t="shared" si="140"/>
        <v>580</v>
      </c>
      <c r="C581" s="15">
        <f t="shared" si="141"/>
        <v>8</v>
      </c>
      <c r="D581" s="15">
        <f t="shared" si="136"/>
        <v>23</v>
      </c>
      <c r="E581" s="48" t="s">
        <v>402</v>
      </c>
      <c r="F581" s="48" t="s">
        <v>196</v>
      </c>
      <c r="G581" s="15" t="s">
        <v>173</v>
      </c>
      <c r="H581" s="15" t="s">
        <v>85</v>
      </c>
      <c r="I581" s="61" t="str">
        <f t="shared" si="137"/>
        <v>I_MV_R_PYM_MPY_ST_L00M</v>
      </c>
      <c r="J581" s="15" cm="1">
        <f t="array" ref="J581">SUMPRODUCT(--(I581=$I$2:$I$625))</f>
        <v>1</v>
      </c>
      <c r="K581" s="14">
        <v>20</v>
      </c>
      <c r="L581" s="15" t="s">
        <v>456</v>
      </c>
      <c r="M581" s="15" t="s">
        <v>10</v>
      </c>
      <c r="N581" s="14" t="s">
        <v>520</v>
      </c>
      <c r="O581" s="15" t="str">
        <f>"R_"&amp;P581&amp;"_"&amp;F581</f>
        <v>R_PYM_MPY_ST</v>
      </c>
      <c r="P581" s="14" t="s">
        <v>498</v>
      </c>
      <c r="Q581" s="14" t="str">
        <f>VLOOKUP(L581,Nomencalture!$G$20:$H$33,2,0)</f>
        <v>Credit Card Payments / Minimum Payment</v>
      </c>
      <c r="R581" s="16" t="str">
        <f>IF(AND(S581="P",N581="R"),TEXT(T581,"00")&amp;"MB",IF(OR(T581&gt;1,N581="VM"),"L"&amp;TEXT(T581,"00")&amp;"_"&amp;TEXT(U581,"00"),"L"&amp;TEXT(U581,"00")&amp;"M"))</f>
        <v>L00M</v>
      </c>
      <c r="S581" s="16" t="s">
        <v>90</v>
      </c>
      <c r="T581" s="20">
        <v>1</v>
      </c>
      <c r="U581" s="21">
        <v>0</v>
      </c>
      <c r="V581" s="53" t="str">
        <f t="shared" si="138"/>
        <v>ALTER TABLE MDL_ABT_B_PD_TDC_S01 ADD I_MV_R_PYM_MPY_ST_L00M NUMBER;</v>
      </c>
      <c r="W581" s="9" t="str">
        <f>","&amp;H581&amp;"(CASE WHEN TIPO_CNSM_CD='"&amp;P581&amp;"' AND "&amp;X581&amp;" THEN "&amp;G581&amp;" END) AS "&amp;I581</f>
        <v>,AVG(CASE WHEN TIPO_CNSM_CD='PYM_MPY' AND B.PERIODOMES=TO_CHAR(ADD_MONTHS(A.REF_DATE,-0),'YYYYMM') THEN VM_R_PGO_PGOMIN END) AS I_MV_R_PYM_MPY_ST_L00M</v>
      </c>
      <c r="X581" s="54" t="str">
        <f t="shared" si="139"/>
        <v>B.PERIODOMES=TO_CHAR(ADD_MONTHS(A.REF_DATE,-0),'YYYYMM')</v>
      </c>
      <c r="Y581" s="54" t="str">
        <f>","&amp;I581&amp;"=B."&amp;I581</f>
        <v>,I_MV_R_PYM_MPY_ST_L00M=B.I_MV_R_PYM_MPY_ST_L00M</v>
      </c>
      <c r="Z581" s="40" t="str">
        <f>",B."&amp;I581</f>
        <v>,B.I_MV_R_PYM_MPY_ST_L00M</v>
      </c>
    </row>
    <row r="582" spans="1:26" x14ac:dyDescent="0.25">
      <c r="A582" s="8" t="s">
        <v>413</v>
      </c>
      <c r="B582" s="21">
        <f t="shared" si="140"/>
        <v>581</v>
      </c>
      <c r="C582" s="15">
        <f t="shared" si="141"/>
        <v>9</v>
      </c>
      <c r="D582" s="15">
        <f t="shared" si="136"/>
        <v>23</v>
      </c>
      <c r="E582" s="48" t="s">
        <v>402</v>
      </c>
      <c r="F582" s="48" t="s">
        <v>196</v>
      </c>
      <c r="G582" s="15" t="s">
        <v>173</v>
      </c>
      <c r="H582" s="15" t="s">
        <v>85</v>
      </c>
      <c r="I582" s="61" t="str">
        <f t="shared" si="137"/>
        <v>I_MV_R_PYM_MPY_ST_L02_01</v>
      </c>
      <c r="J582" s="15" cm="1">
        <f t="array" ref="J582">SUMPRODUCT(--(I582=$I$2:$I$625))</f>
        <v>1</v>
      </c>
      <c r="K582" s="14">
        <v>24</v>
      </c>
      <c r="L582" s="15" t="s">
        <v>456</v>
      </c>
      <c r="M582" s="15" t="s">
        <v>10</v>
      </c>
      <c r="N582" s="14" t="s">
        <v>520</v>
      </c>
      <c r="O582" s="15" t="str">
        <f>"R_"&amp;P582&amp;"_"&amp;F582</f>
        <v>R_PYM_MPY_ST</v>
      </c>
      <c r="P582" s="14" t="s">
        <v>498</v>
      </c>
      <c r="Q582" s="14" t="str">
        <f>VLOOKUP(L582,Nomencalture!$G$20:$H$33,2,0)</f>
        <v>Credit Card Payments / Minimum Payment</v>
      </c>
      <c r="R582" s="16" t="str">
        <f>IF(AND(S582="P",N582="R"),TEXT(T582,"00")&amp;"MB",IF(OR(T582&gt;1,N582="VM"),"L"&amp;TEXT(T582,"00")&amp;"_"&amp;TEXT(U582,"00"),"L"&amp;TEXT(U582,"00")&amp;"M"))</f>
        <v>L02_01</v>
      </c>
      <c r="S582" s="16" t="s">
        <v>90</v>
      </c>
      <c r="T582" s="16">
        <v>2</v>
      </c>
      <c r="U582" s="22">
        <v>1</v>
      </c>
      <c r="V582" s="53" t="str">
        <f t="shared" si="138"/>
        <v>ALTER TABLE MDL_ABT_B_PD_TDC_S01 ADD I_MV_R_PYM_MPY_ST_L02_01 NUMBER;</v>
      </c>
      <c r="W582" s="9" t="str">
        <f>","&amp;H582&amp;"(CASE WHEN TIPO_CNSM_CD='"&amp;P582&amp;"' AND "&amp;X582&amp;" THEN "&amp;G582&amp;" END) AS "&amp;I582</f>
        <v>,AVG(CASE WHEN TIPO_CNSM_CD='PYM_MPY' AND B.PERIODOMES=TO_CHAR(ADD_MONTHS(A.REF_DATE,-1),'YYYYMM') THEN VM_R_PGO_PGOMIN END) AS I_MV_R_PYM_MPY_ST_L02_01</v>
      </c>
      <c r="X582" s="54" t="str">
        <f t="shared" si="139"/>
        <v>B.PERIODOMES=TO_CHAR(ADD_MONTHS(A.REF_DATE,-1),'YYYYMM')</v>
      </c>
      <c r="Y582" s="54" t="str">
        <f>","&amp;I582&amp;"=B."&amp;I582</f>
        <v>,I_MV_R_PYM_MPY_ST_L02_01=B.I_MV_R_PYM_MPY_ST_L02_01</v>
      </c>
      <c r="Z582" s="40" t="str">
        <f>",B."&amp;I582</f>
        <v>,B.I_MV_R_PYM_MPY_ST_L02_01</v>
      </c>
    </row>
    <row r="583" spans="1:26" x14ac:dyDescent="0.25">
      <c r="A583" s="8" t="s">
        <v>413</v>
      </c>
      <c r="B583" s="21">
        <f t="shared" si="140"/>
        <v>582</v>
      </c>
      <c r="C583" s="15">
        <f t="shared" si="141"/>
        <v>10</v>
      </c>
      <c r="D583" s="15">
        <f t="shared" si="136"/>
        <v>23</v>
      </c>
      <c r="E583" s="48" t="s">
        <v>402</v>
      </c>
      <c r="F583" s="48" t="s">
        <v>196</v>
      </c>
      <c r="G583" s="15" t="s">
        <v>173</v>
      </c>
      <c r="H583" s="15" t="s">
        <v>85</v>
      </c>
      <c r="I583" s="61" t="str">
        <f t="shared" si="137"/>
        <v>I_MV_R_PYM_MPY_ST_L03_02</v>
      </c>
      <c r="J583" s="15" cm="1">
        <f t="array" ref="J583">SUMPRODUCT(--(I583=$I$2:$I$625))</f>
        <v>1</v>
      </c>
      <c r="K583" s="14">
        <v>24</v>
      </c>
      <c r="L583" s="15" t="s">
        <v>456</v>
      </c>
      <c r="M583" s="15" t="s">
        <v>10</v>
      </c>
      <c r="N583" s="14" t="s">
        <v>520</v>
      </c>
      <c r="O583" s="15" t="str">
        <f>"R_"&amp;P583&amp;"_"&amp;F583</f>
        <v>R_PYM_MPY_ST</v>
      </c>
      <c r="P583" s="14" t="s">
        <v>498</v>
      </c>
      <c r="Q583" s="14" t="str">
        <f>VLOOKUP(L583,Nomencalture!$G$20:$H$33,2,0)</f>
        <v>Credit Card Payments / Minimum Payment</v>
      </c>
      <c r="R583" s="16" t="str">
        <f t="shared" ref="R583:R587" si="142">IF(AND(S583="P",N583="R"),TEXT(T583,"00")&amp;"MB",IF(OR(T583&gt;1,N583="VM"),"L"&amp;TEXT(T583,"00")&amp;"_"&amp;TEXT(U583,"00"),"L"&amp;TEXT(U583,"00")&amp;"M"))</f>
        <v>L03_02</v>
      </c>
      <c r="S583" s="16" t="s">
        <v>90</v>
      </c>
      <c r="T583" s="16">
        <v>3</v>
      </c>
      <c r="U583" s="22">
        <v>2</v>
      </c>
      <c r="V583" s="53" t="str">
        <f t="shared" si="138"/>
        <v>ALTER TABLE MDL_ABT_B_PD_TDC_S01 ADD I_MV_R_PYM_MPY_ST_L03_02 NUMBER;</v>
      </c>
      <c r="W583" s="9" t="str">
        <f>","&amp;H583&amp;"(CASE WHEN TIPO_CNSM_CD='"&amp;P583&amp;"' AND "&amp;X583&amp;" THEN "&amp;G583&amp;" END) AS "&amp;I583</f>
        <v>,AVG(CASE WHEN TIPO_CNSM_CD='PYM_MPY' AND B.PERIODOMES=TO_CHAR(ADD_MONTHS(A.REF_DATE,-2),'YYYYMM') THEN VM_R_PGO_PGOMIN END) AS I_MV_R_PYM_MPY_ST_L03_02</v>
      </c>
      <c r="X583" s="54" t="str">
        <f t="shared" si="139"/>
        <v>B.PERIODOMES=TO_CHAR(ADD_MONTHS(A.REF_DATE,-2),'YYYYMM')</v>
      </c>
      <c r="Y583" s="54" t="str">
        <f>","&amp;I583&amp;"=B."&amp;I583</f>
        <v>,I_MV_R_PYM_MPY_ST_L03_02=B.I_MV_R_PYM_MPY_ST_L03_02</v>
      </c>
      <c r="Z583" s="40" t="str">
        <f>",B."&amp;I583</f>
        <v>,B.I_MV_R_PYM_MPY_ST_L03_02</v>
      </c>
    </row>
    <row r="584" spans="1:26" x14ac:dyDescent="0.25">
      <c r="A584" s="8" t="s">
        <v>413</v>
      </c>
      <c r="B584" s="21">
        <f t="shared" si="140"/>
        <v>583</v>
      </c>
      <c r="C584" s="15">
        <f t="shared" si="141"/>
        <v>11</v>
      </c>
      <c r="D584" s="15">
        <f t="shared" si="136"/>
        <v>23</v>
      </c>
      <c r="E584" s="48" t="s">
        <v>402</v>
      </c>
      <c r="F584" s="48" t="s">
        <v>196</v>
      </c>
      <c r="G584" s="15" t="s">
        <v>174</v>
      </c>
      <c r="H584" s="15" t="s">
        <v>85</v>
      </c>
      <c r="I584" s="61" t="str">
        <f t="shared" si="137"/>
        <v>I_QV_R_PYM_MPY_ST_L06_03</v>
      </c>
      <c r="J584" s="15" cm="1">
        <f t="array" ref="J584">SUMPRODUCT(--(I584=$I$2:$I$625))</f>
        <v>1</v>
      </c>
      <c r="K584" s="14">
        <v>24</v>
      </c>
      <c r="L584" s="15" t="s">
        <v>456</v>
      </c>
      <c r="M584" s="15" t="s">
        <v>10</v>
      </c>
      <c r="N584" s="14" t="s">
        <v>521</v>
      </c>
      <c r="O584" s="15" t="str">
        <f>"R_"&amp;P584&amp;"_"&amp;F584</f>
        <v>R_PYM_MPY_ST</v>
      </c>
      <c r="P584" s="14" t="s">
        <v>498</v>
      </c>
      <c r="Q584" s="14" t="str">
        <f>VLOOKUP(L584,Nomencalture!$G$20:$H$33,2,0)</f>
        <v>Credit Card Payments / Minimum Payment</v>
      </c>
      <c r="R584" s="16" t="str">
        <f t="shared" si="142"/>
        <v>L06_03</v>
      </c>
      <c r="S584" s="16" t="s">
        <v>90</v>
      </c>
      <c r="T584" s="16">
        <v>6</v>
      </c>
      <c r="U584" s="22">
        <v>3</v>
      </c>
      <c r="V584" s="53" t="str">
        <f t="shared" si="138"/>
        <v>ALTER TABLE MDL_ABT_B_PD_TDC_S01 ADD I_QV_R_PYM_MPY_ST_L06_03 NUMBER;</v>
      </c>
      <c r="W584" s="9" t="str">
        <f>","&amp;H584&amp;"(CASE WHEN TIPO_CNSM_CD='"&amp;P584&amp;"' AND "&amp;X584&amp;" THEN "&amp;G584&amp;" END) AS "&amp;I584</f>
        <v>,AVG(CASE WHEN TIPO_CNSM_CD='PYM_MPY' AND B.PERIODOMES=TO_CHAR(ADD_MONTHS(A.REF_DATE,-3),'YYYYMM') THEN VT_R_PGO_PGOMIN END) AS I_QV_R_PYM_MPY_ST_L06_03</v>
      </c>
      <c r="X584" s="54" t="str">
        <f t="shared" si="139"/>
        <v>B.PERIODOMES=TO_CHAR(ADD_MONTHS(A.REF_DATE,-3),'YYYYMM')</v>
      </c>
      <c r="Y584" s="54" t="str">
        <f>","&amp;I584&amp;"=B."&amp;I584</f>
        <v>,I_QV_R_PYM_MPY_ST_L06_03=B.I_QV_R_PYM_MPY_ST_L06_03</v>
      </c>
      <c r="Z584" s="40" t="str">
        <f>",B."&amp;I584</f>
        <v>,B.I_QV_R_PYM_MPY_ST_L06_03</v>
      </c>
    </row>
    <row r="585" spans="1:26" x14ac:dyDescent="0.25">
      <c r="A585" s="8" t="s">
        <v>413</v>
      </c>
      <c r="B585" s="21">
        <f t="shared" si="140"/>
        <v>584</v>
      </c>
      <c r="C585" s="15">
        <f t="shared" si="141"/>
        <v>12</v>
      </c>
      <c r="D585" s="15">
        <f t="shared" si="136"/>
        <v>23</v>
      </c>
      <c r="E585" s="48" t="s">
        <v>402</v>
      </c>
      <c r="F585" s="48" t="s">
        <v>196</v>
      </c>
      <c r="G585" s="15" t="s">
        <v>174</v>
      </c>
      <c r="H585" s="15" t="s">
        <v>85</v>
      </c>
      <c r="I585" s="61" t="str">
        <f t="shared" si="137"/>
        <v>I_QV_R_PYM_MPY_ST_L09_06</v>
      </c>
      <c r="J585" s="15" cm="1">
        <f t="array" ref="J585">SUMPRODUCT(--(I585=$I$2:$I$625))</f>
        <v>1</v>
      </c>
      <c r="K585" s="14">
        <v>24</v>
      </c>
      <c r="L585" s="15" t="s">
        <v>456</v>
      </c>
      <c r="M585" s="15" t="s">
        <v>10</v>
      </c>
      <c r="N585" s="14" t="s">
        <v>521</v>
      </c>
      <c r="O585" s="15" t="str">
        <f>"R_"&amp;P585&amp;"_"&amp;F585</f>
        <v>R_PYM_MPY_ST</v>
      </c>
      <c r="P585" s="14" t="s">
        <v>498</v>
      </c>
      <c r="Q585" s="14" t="str">
        <f>VLOOKUP(L585,Nomencalture!$G$20:$H$33,2,0)</f>
        <v>Credit Card Payments / Minimum Payment</v>
      </c>
      <c r="R585" s="16" t="str">
        <f t="shared" si="142"/>
        <v>L09_06</v>
      </c>
      <c r="S585" s="16" t="s">
        <v>90</v>
      </c>
      <c r="T585" s="16">
        <v>9</v>
      </c>
      <c r="U585" s="22">
        <v>6</v>
      </c>
      <c r="V585" s="53" t="str">
        <f t="shared" si="138"/>
        <v>ALTER TABLE MDL_ABT_B_PD_TDC_S01 ADD I_QV_R_PYM_MPY_ST_L09_06 NUMBER;</v>
      </c>
      <c r="W585" s="9" t="str">
        <f>","&amp;H585&amp;"(CASE WHEN TIPO_CNSM_CD='"&amp;P585&amp;"' AND "&amp;X585&amp;" THEN "&amp;G585&amp;" END) AS "&amp;I585</f>
        <v>,AVG(CASE WHEN TIPO_CNSM_CD='PYM_MPY' AND B.PERIODOMES=TO_CHAR(ADD_MONTHS(A.REF_DATE,-6),'YYYYMM') THEN VT_R_PGO_PGOMIN END) AS I_QV_R_PYM_MPY_ST_L09_06</v>
      </c>
      <c r="X585" s="54" t="str">
        <f t="shared" si="139"/>
        <v>B.PERIODOMES=TO_CHAR(ADD_MONTHS(A.REF_DATE,-6),'YYYYMM')</v>
      </c>
      <c r="Y585" s="54" t="str">
        <f>","&amp;I585&amp;"=B."&amp;I585</f>
        <v>,I_QV_R_PYM_MPY_ST_L09_06=B.I_QV_R_PYM_MPY_ST_L09_06</v>
      </c>
      <c r="Z585" s="40" t="str">
        <f>",B."&amp;I585</f>
        <v>,B.I_QV_R_PYM_MPY_ST_L09_06</v>
      </c>
    </row>
    <row r="586" spans="1:26" x14ac:dyDescent="0.25">
      <c r="A586" s="8" t="s">
        <v>413</v>
      </c>
      <c r="B586" s="21">
        <f t="shared" si="140"/>
        <v>585</v>
      </c>
      <c r="C586" s="15">
        <f t="shared" si="141"/>
        <v>13</v>
      </c>
      <c r="D586" s="15">
        <f t="shared" si="136"/>
        <v>23</v>
      </c>
      <c r="E586" s="48" t="s">
        <v>402</v>
      </c>
      <c r="F586" s="48" t="s">
        <v>196</v>
      </c>
      <c r="G586" s="15" t="s">
        <v>174</v>
      </c>
      <c r="H586" s="15" t="s">
        <v>85</v>
      </c>
      <c r="I586" s="61" t="str">
        <f t="shared" si="137"/>
        <v>I_QV_R_PYM_MPY_ST_L12_09</v>
      </c>
      <c r="J586" s="15" cm="1">
        <f t="array" ref="J586">SUMPRODUCT(--(I586=$I$2:$I$625))</f>
        <v>1</v>
      </c>
      <c r="K586" s="14">
        <v>24</v>
      </c>
      <c r="L586" s="15" t="s">
        <v>456</v>
      </c>
      <c r="M586" s="15" t="s">
        <v>10</v>
      </c>
      <c r="N586" s="14" t="s">
        <v>521</v>
      </c>
      <c r="O586" s="15" t="str">
        <f>"R_"&amp;P586&amp;"_"&amp;F586</f>
        <v>R_PYM_MPY_ST</v>
      </c>
      <c r="P586" s="14" t="s">
        <v>498</v>
      </c>
      <c r="Q586" s="14" t="str">
        <f>VLOOKUP(L586,Nomencalture!$G$20:$H$33,2,0)</f>
        <v>Credit Card Payments / Minimum Payment</v>
      </c>
      <c r="R586" s="16" t="str">
        <f t="shared" si="142"/>
        <v>L12_09</v>
      </c>
      <c r="S586" s="16" t="s">
        <v>90</v>
      </c>
      <c r="T586" s="16">
        <v>12</v>
      </c>
      <c r="U586" s="22">
        <v>9</v>
      </c>
      <c r="V586" s="53" t="str">
        <f t="shared" si="138"/>
        <v>ALTER TABLE MDL_ABT_B_PD_TDC_S01 ADD I_QV_R_PYM_MPY_ST_L12_09 NUMBER;</v>
      </c>
      <c r="W586" s="9" t="str">
        <f>","&amp;H586&amp;"(CASE WHEN TIPO_CNSM_CD='"&amp;P586&amp;"' AND "&amp;X586&amp;" THEN "&amp;G586&amp;" END) AS "&amp;I586</f>
        <v>,AVG(CASE WHEN TIPO_CNSM_CD='PYM_MPY' AND B.PERIODOMES=TO_CHAR(ADD_MONTHS(A.REF_DATE,-9),'YYYYMM') THEN VT_R_PGO_PGOMIN END) AS I_QV_R_PYM_MPY_ST_L12_09</v>
      </c>
      <c r="X586" s="54" t="str">
        <f t="shared" si="139"/>
        <v>B.PERIODOMES=TO_CHAR(ADD_MONTHS(A.REF_DATE,-9),'YYYYMM')</v>
      </c>
      <c r="Y586" s="54" t="str">
        <f>","&amp;I586&amp;"=B."&amp;I586</f>
        <v>,I_QV_R_PYM_MPY_ST_L12_09=B.I_QV_R_PYM_MPY_ST_L12_09</v>
      </c>
      <c r="Z586" s="40" t="str">
        <f>",B."&amp;I586</f>
        <v>,B.I_QV_R_PYM_MPY_ST_L12_09</v>
      </c>
    </row>
    <row r="587" spans="1:26" x14ac:dyDescent="0.25">
      <c r="A587" s="8" t="s">
        <v>413</v>
      </c>
      <c r="B587" s="21">
        <f t="shared" si="140"/>
        <v>586</v>
      </c>
      <c r="C587" s="15">
        <f t="shared" si="141"/>
        <v>14</v>
      </c>
      <c r="D587" s="15">
        <f t="shared" si="136"/>
        <v>23</v>
      </c>
      <c r="E587" s="48" t="s">
        <v>402</v>
      </c>
      <c r="F587" s="48" t="s">
        <v>196</v>
      </c>
      <c r="G587" s="15" t="s">
        <v>175</v>
      </c>
      <c r="H587" s="15" t="s">
        <v>85</v>
      </c>
      <c r="I587" s="61" t="str">
        <f t="shared" si="137"/>
        <v>I_SV_R_PYM_MPY_ST_L12_06</v>
      </c>
      <c r="J587" s="15" cm="1">
        <f t="array" ref="J587">SUMPRODUCT(--(I587=$I$2:$I$625))</f>
        <v>1</v>
      </c>
      <c r="K587" s="14">
        <v>24</v>
      </c>
      <c r="L587" s="15" t="s">
        <v>456</v>
      </c>
      <c r="M587" s="15" t="s">
        <v>10</v>
      </c>
      <c r="N587" s="14" t="s">
        <v>523</v>
      </c>
      <c r="O587" s="15" t="str">
        <f>"R_"&amp;P587&amp;"_"&amp;F587</f>
        <v>R_PYM_MPY_ST</v>
      </c>
      <c r="P587" s="14" t="s">
        <v>498</v>
      </c>
      <c r="Q587" s="14" t="str">
        <f>VLOOKUP(L587,Nomencalture!$G$20:$H$33,2,0)</f>
        <v>Credit Card Payments / Minimum Payment</v>
      </c>
      <c r="R587" s="16" t="str">
        <f t="shared" si="142"/>
        <v>L12_06</v>
      </c>
      <c r="S587" s="16" t="s">
        <v>90</v>
      </c>
      <c r="T587" s="16">
        <v>12</v>
      </c>
      <c r="U587" s="22">
        <v>6</v>
      </c>
      <c r="V587" s="53" t="str">
        <f t="shared" si="138"/>
        <v>ALTER TABLE MDL_ABT_B_PD_TDC_S01 ADD I_SV_R_PYM_MPY_ST_L12_06 NUMBER;</v>
      </c>
      <c r="W587" s="9" t="str">
        <f>","&amp;H587&amp;"(CASE WHEN TIPO_CNSM_CD='"&amp;P587&amp;"' AND "&amp;X587&amp;" THEN "&amp;G587&amp;" END) AS "&amp;I587</f>
        <v>,AVG(CASE WHEN TIPO_CNSM_CD='PYM_MPY' AND B.PERIODOMES=TO_CHAR(ADD_MONTHS(A.REF_DATE,-6),'YYYYMM') THEN VS_R_PGO_PGOMIN END) AS I_SV_R_PYM_MPY_ST_L12_06</v>
      </c>
      <c r="X587" s="54" t="str">
        <f t="shared" si="139"/>
        <v>B.PERIODOMES=TO_CHAR(ADD_MONTHS(A.REF_DATE,-6),'YYYYMM')</v>
      </c>
      <c r="Y587" s="54" t="str">
        <f>","&amp;I587&amp;"=B."&amp;I587</f>
        <v>,I_SV_R_PYM_MPY_ST_L12_06=B.I_SV_R_PYM_MPY_ST_L12_06</v>
      </c>
      <c r="Z587" s="40" t="str">
        <f>",B."&amp;I587</f>
        <v>,B.I_SV_R_PYM_MPY_ST_L12_06</v>
      </c>
    </row>
    <row r="588" spans="1:26" x14ac:dyDescent="0.25">
      <c r="A588" s="8" t="s">
        <v>413</v>
      </c>
      <c r="B588" s="21">
        <f t="shared" si="140"/>
        <v>587</v>
      </c>
      <c r="C588" s="15">
        <f t="shared" si="141"/>
        <v>15</v>
      </c>
      <c r="D588" s="15">
        <f t="shared" si="136"/>
        <v>23</v>
      </c>
      <c r="E588" s="48" t="s">
        <v>402</v>
      </c>
      <c r="F588" s="48" t="s">
        <v>196</v>
      </c>
      <c r="G588" s="15" t="s">
        <v>172</v>
      </c>
      <c r="H588" s="15" t="s">
        <v>85</v>
      </c>
      <c r="I588" s="61" t="str">
        <f t="shared" si="137"/>
        <v>I_AV_R_PYM_MPY_ST_L03M</v>
      </c>
      <c r="J588" s="15" cm="1">
        <f t="array" ref="J588">SUMPRODUCT(--(I588=$I$2:$I$625))</f>
        <v>1</v>
      </c>
      <c r="K588" s="14">
        <v>23</v>
      </c>
      <c r="L588" s="15" t="s">
        <v>456</v>
      </c>
      <c r="M588" s="15" t="s">
        <v>10</v>
      </c>
      <c r="N588" s="14" t="s">
        <v>15</v>
      </c>
      <c r="O588" s="15" t="str">
        <f>"R_"&amp;P588&amp;"_"&amp;F588</f>
        <v>R_PYM_MPY_ST</v>
      </c>
      <c r="P588" s="14" t="s">
        <v>498</v>
      </c>
      <c r="Q588" s="14" t="str">
        <f>VLOOKUP(L588,Nomencalture!$G$20:$H$33,2,0)</f>
        <v>Credit Card Payments / Minimum Payment</v>
      </c>
      <c r="R588" s="16" t="str">
        <f>IF(AND(S588="P",N588="R"),TEXT(T588,"00")&amp;"MB",IF(OR(T588&gt;1,N588="VM"),"L"&amp;TEXT(T588,"00")&amp;"_"&amp;TEXT(U588,"00"),"L"&amp;TEXT(U588,"00")&amp;"M"))</f>
        <v>L03M</v>
      </c>
      <c r="S588" s="16" t="s">
        <v>54</v>
      </c>
      <c r="T588" s="20">
        <v>1</v>
      </c>
      <c r="U588" s="21">
        <v>3</v>
      </c>
      <c r="V588" s="53" t="str">
        <f t="shared" si="138"/>
        <v>ALTER TABLE MDL_ABT_B_PD_TDC_S01 ADD I_AV_R_PYM_MPY_ST_L03M NUMBER;</v>
      </c>
      <c r="W588" s="9" t="str">
        <f>","&amp;H588&amp;"(CASE WHEN TIPO_CNSM_CD='"&amp;P588&amp;"' AND "&amp;X588&amp;" THEN "&amp;G588&amp;" END) AS "&amp;I588</f>
        <v>,AVG(CASE WHEN TIPO_CNSM_CD='PYM_MPY' AND B.PERIODOMES BETWEEN TO_CHAR(ADD_MONTHS(A.REF_DATE,-3),'YYYYMM') AND TO_CHAR(ADD_MONTHS(A.REF_DATE,-1),'YYYYMM') THEN R_PGO_PGOMIN END) AS I_AV_R_PYM_MPY_ST_L03M</v>
      </c>
      <c r="X588" s="54" t="str">
        <f t="shared" si="139"/>
        <v>B.PERIODOMES BETWEEN TO_CHAR(ADD_MONTHS(A.REF_DATE,-3),'YYYYMM') AND TO_CHAR(ADD_MONTHS(A.REF_DATE,-1),'YYYYMM')</v>
      </c>
      <c r="Y588" s="54" t="str">
        <f>","&amp;I588&amp;"=B."&amp;I588</f>
        <v>,I_AV_R_PYM_MPY_ST_L03M=B.I_AV_R_PYM_MPY_ST_L03M</v>
      </c>
      <c r="Z588" s="40" t="str">
        <f>",B."&amp;I588</f>
        <v>,B.I_AV_R_PYM_MPY_ST_L03M</v>
      </c>
    </row>
    <row r="589" spans="1:26" x14ac:dyDescent="0.25">
      <c r="A589" s="8" t="s">
        <v>413</v>
      </c>
      <c r="B589" s="21">
        <f t="shared" si="140"/>
        <v>588</v>
      </c>
      <c r="C589" s="15">
        <f t="shared" si="141"/>
        <v>16</v>
      </c>
      <c r="D589" s="15">
        <f t="shared" si="136"/>
        <v>23</v>
      </c>
      <c r="E589" s="48" t="s">
        <v>402</v>
      </c>
      <c r="F589" s="48" t="s">
        <v>196</v>
      </c>
      <c r="G589" s="15" t="s">
        <v>172</v>
      </c>
      <c r="H589" s="15" t="s">
        <v>85</v>
      </c>
      <c r="I589" s="61" t="str">
        <f t="shared" si="137"/>
        <v>I_AV_R_PYM_MPY_ST_L06M</v>
      </c>
      <c r="J589" s="15" cm="1">
        <f t="array" ref="J589">SUMPRODUCT(--(I589=$I$2:$I$625))</f>
        <v>1</v>
      </c>
      <c r="K589" s="14">
        <v>23</v>
      </c>
      <c r="L589" s="15" t="s">
        <v>456</v>
      </c>
      <c r="M589" s="15" t="s">
        <v>10</v>
      </c>
      <c r="N589" s="14" t="s">
        <v>15</v>
      </c>
      <c r="O589" s="15" t="str">
        <f>"R_"&amp;P589&amp;"_"&amp;F589</f>
        <v>R_PYM_MPY_ST</v>
      </c>
      <c r="P589" s="14" t="s">
        <v>498</v>
      </c>
      <c r="Q589" s="14" t="str">
        <f>VLOOKUP(L589,Nomencalture!$G$20:$H$33,2,0)</f>
        <v>Credit Card Payments / Minimum Payment</v>
      </c>
      <c r="R589" s="16" t="str">
        <f>IF(AND(S589="P",N589="R"),TEXT(T589,"00")&amp;"MB",IF(OR(T589&gt;1,N589="VM"),"L"&amp;TEXT(T589,"00")&amp;"_"&amp;TEXT(U589,"00"),"L"&amp;TEXT(U589,"00")&amp;"M"))</f>
        <v>L06M</v>
      </c>
      <c r="S589" s="16" t="s">
        <v>54</v>
      </c>
      <c r="T589" s="20">
        <v>1</v>
      </c>
      <c r="U589" s="21">
        <v>6</v>
      </c>
      <c r="V589" s="53" t="str">
        <f t="shared" si="138"/>
        <v>ALTER TABLE MDL_ABT_B_PD_TDC_S01 ADD I_AV_R_PYM_MPY_ST_L06M NUMBER;</v>
      </c>
      <c r="W589" s="9" t="str">
        <f>","&amp;H589&amp;"(CASE WHEN TIPO_CNSM_CD='"&amp;P589&amp;"' AND "&amp;X589&amp;" THEN "&amp;G589&amp;" END) AS "&amp;I589</f>
        <v>,AVG(CASE WHEN TIPO_CNSM_CD='PYM_MPY' AND B.PERIODOMES BETWEEN TO_CHAR(ADD_MONTHS(A.REF_DATE,-6),'YYYYMM') AND TO_CHAR(ADD_MONTHS(A.REF_DATE,-1),'YYYYMM') THEN R_PGO_PGOMIN END) AS I_AV_R_PYM_MPY_ST_L06M</v>
      </c>
      <c r="X589" s="54" t="str">
        <f t="shared" si="139"/>
        <v>B.PERIODOMES BETWEEN TO_CHAR(ADD_MONTHS(A.REF_DATE,-6),'YYYYMM') AND TO_CHAR(ADD_MONTHS(A.REF_DATE,-1),'YYYYMM')</v>
      </c>
      <c r="Y589" s="54" t="str">
        <f>","&amp;I589&amp;"=B."&amp;I589</f>
        <v>,I_AV_R_PYM_MPY_ST_L06M=B.I_AV_R_PYM_MPY_ST_L06M</v>
      </c>
      <c r="Z589" s="40" t="str">
        <f>",B."&amp;I589</f>
        <v>,B.I_AV_R_PYM_MPY_ST_L06M</v>
      </c>
    </row>
    <row r="590" spans="1:26" x14ac:dyDescent="0.25">
      <c r="A590" s="8" t="s">
        <v>413</v>
      </c>
      <c r="B590" s="21">
        <f t="shared" si="140"/>
        <v>589</v>
      </c>
      <c r="C590" s="15">
        <f t="shared" si="141"/>
        <v>17</v>
      </c>
      <c r="D590" s="15">
        <f t="shared" si="136"/>
        <v>23</v>
      </c>
      <c r="E590" s="48" t="s">
        <v>402</v>
      </c>
      <c r="F590" s="48" t="s">
        <v>196</v>
      </c>
      <c r="G590" s="15" t="s">
        <v>172</v>
      </c>
      <c r="H590" s="15" t="s">
        <v>85</v>
      </c>
      <c r="I590" s="61" t="str">
        <f t="shared" si="137"/>
        <v>I_AV_R_PYM_MPY_ST_L12M</v>
      </c>
      <c r="J590" s="15" cm="1">
        <f t="array" ref="J590">SUMPRODUCT(--(I590=$I$2:$I$625))</f>
        <v>1</v>
      </c>
      <c r="K590" s="14">
        <v>23</v>
      </c>
      <c r="L590" s="15" t="s">
        <v>456</v>
      </c>
      <c r="M590" s="15" t="s">
        <v>10</v>
      </c>
      <c r="N590" s="14" t="s">
        <v>15</v>
      </c>
      <c r="O590" s="15" t="str">
        <f>"R_"&amp;P590&amp;"_"&amp;F590</f>
        <v>R_PYM_MPY_ST</v>
      </c>
      <c r="P590" s="14" t="s">
        <v>498</v>
      </c>
      <c r="Q590" s="14" t="str">
        <f>VLOOKUP(L590,Nomencalture!$G$20:$H$33,2,0)</f>
        <v>Credit Card Payments / Minimum Payment</v>
      </c>
      <c r="R590" s="16" t="str">
        <f t="shared" ref="R590:R599" si="143">IF(AND(S590="P",N590="R"),TEXT(T590,"00")&amp;"MB",IF(OR(T590&gt;1,N590="VM"),"L"&amp;TEXT(T590,"00")&amp;"_"&amp;TEXT(U590,"00"),"L"&amp;TEXT(U590,"00")&amp;"M"))</f>
        <v>L12M</v>
      </c>
      <c r="S590" s="16" t="s">
        <v>54</v>
      </c>
      <c r="T590" s="20">
        <v>1</v>
      </c>
      <c r="U590" s="21">
        <v>12</v>
      </c>
      <c r="V590" s="53" t="str">
        <f t="shared" si="138"/>
        <v>ALTER TABLE MDL_ABT_B_PD_TDC_S01 ADD I_AV_R_PYM_MPY_ST_L12M NUMBER;</v>
      </c>
      <c r="W590" s="9" t="str">
        <f>","&amp;H590&amp;"(CASE WHEN TIPO_CNSM_CD='"&amp;P590&amp;"' AND "&amp;X590&amp;" THEN "&amp;G590&amp;" END) AS "&amp;I590</f>
        <v>,AVG(CASE WHEN TIPO_CNSM_CD='PYM_MPY' AND B.PERIODOMES BETWEEN TO_CHAR(ADD_MONTHS(A.REF_DATE,-12),'YYYYMM') AND TO_CHAR(ADD_MONTHS(A.REF_DATE,-1),'YYYYMM') THEN R_PGO_PGOMIN END) AS I_AV_R_PYM_MPY_ST_L12M</v>
      </c>
      <c r="X590" s="54" t="str">
        <f t="shared" si="139"/>
        <v>B.PERIODOMES BETWEEN TO_CHAR(ADD_MONTHS(A.REF_DATE,-12),'YYYYMM') AND TO_CHAR(ADD_MONTHS(A.REF_DATE,-1),'YYYYMM')</v>
      </c>
      <c r="Y590" s="54" t="str">
        <f>","&amp;I590&amp;"=B."&amp;I590</f>
        <v>,I_AV_R_PYM_MPY_ST_L12M=B.I_AV_R_PYM_MPY_ST_L12M</v>
      </c>
      <c r="Z590" s="40" t="str">
        <f>",B."&amp;I590</f>
        <v>,B.I_AV_R_PYM_MPY_ST_L12M</v>
      </c>
    </row>
    <row r="591" spans="1:26" x14ac:dyDescent="0.25">
      <c r="A591" s="8" t="s">
        <v>413</v>
      </c>
      <c r="B591" s="21">
        <f t="shared" si="140"/>
        <v>590</v>
      </c>
      <c r="C591" s="15">
        <f t="shared" si="141"/>
        <v>18</v>
      </c>
      <c r="D591" s="15">
        <f t="shared" si="136"/>
        <v>23</v>
      </c>
      <c r="E591" s="48" t="s">
        <v>402</v>
      </c>
      <c r="F591" s="48" t="s">
        <v>196</v>
      </c>
      <c r="G591" s="15" t="s">
        <v>172</v>
      </c>
      <c r="H591" s="15" t="s">
        <v>85</v>
      </c>
      <c r="I591" s="61" t="str">
        <f t="shared" si="137"/>
        <v>I_AV_R_PYM_MPY_ST_L13_24</v>
      </c>
      <c r="J591" s="15" cm="1">
        <f t="array" ref="J591">SUMPRODUCT(--(I591=$I$2:$I$625))</f>
        <v>1</v>
      </c>
      <c r="K591" s="14">
        <v>25</v>
      </c>
      <c r="L591" s="15" t="s">
        <v>456</v>
      </c>
      <c r="M591" s="15" t="s">
        <v>10</v>
      </c>
      <c r="N591" s="14" t="s">
        <v>15</v>
      </c>
      <c r="O591" s="15" t="str">
        <f>"R_"&amp;P591&amp;"_"&amp;F591</f>
        <v>R_PYM_MPY_ST</v>
      </c>
      <c r="P591" s="14" t="s">
        <v>498</v>
      </c>
      <c r="Q591" s="14" t="str">
        <f>VLOOKUP(L591,Nomencalture!$G$20:$H$33,2,0)</f>
        <v>Credit Card Payments / Minimum Payment</v>
      </c>
      <c r="R591" s="16" t="str">
        <f t="shared" si="143"/>
        <v>L13_24</v>
      </c>
      <c r="S591" s="16" t="s">
        <v>54</v>
      </c>
      <c r="T591" s="20">
        <v>13</v>
      </c>
      <c r="U591" s="21">
        <v>24</v>
      </c>
      <c r="V591" s="53" t="str">
        <f t="shared" si="138"/>
        <v>ALTER TABLE MDL_ABT_B_PD_TDC_S01 ADD I_AV_R_PYM_MPY_ST_L13_24 NUMBER;</v>
      </c>
      <c r="W591" s="9" t="str">
        <f>","&amp;H591&amp;"(CASE WHEN TIPO_CNSM_CD='"&amp;P591&amp;"' AND "&amp;X591&amp;" THEN "&amp;G591&amp;" END) AS "&amp;I591</f>
        <v>,AVG(CASE WHEN TIPO_CNSM_CD='PYM_MPY' AND B.PERIODOMES BETWEEN TO_CHAR(ADD_MONTHS(A.REF_DATE,-24),'YYYYMM') AND TO_CHAR(ADD_MONTHS(A.REF_DATE,-13),'YYYYMM') THEN R_PGO_PGOMIN END) AS I_AV_R_PYM_MPY_ST_L13_24</v>
      </c>
      <c r="X591" s="54" t="str">
        <f t="shared" si="139"/>
        <v>B.PERIODOMES BETWEEN TO_CHAR(ADD_MONTHS(A.REF_DATE,-24),'YYYYMM') AND TO_CHAR(ADD_MONTHS(A.REF_DATE,-13),'YYYYMM')</v>
      </c>
      <c r="Y591" s="54" t="str">
        <f>","&amp;I591&amp;"=B."&amp;I591</f>
        <v>,I_AV_R_PYM_MPY_ST_L13_24=B.I_AV_R_PYM_MPY_ST_L13_24</v>
      </c>
      <c r="Z591" s="40" t="str">
        <f>",B."&amp;I591</f>
        <v>,B.I_AV_R_PYM_MPY_ST_L13_24</v>
      </c>
    </row>
    <row r="592" spans="1:26" x14ac:dyDescent="0.25">
      <c r="A592" s="8" t="s">
        <v>413</v>
      </c>
      <c r="B592" s="21">
        <f t="shared" si="140"/>
        <v>591</v>
      </c>
      <c r="C592" s="15">
        <f t="shared" si="141"/>
        <v>19</v>
      </c>
      <c r="D592" s="15">
        <f t="shared" si="136"/>
        <v>23</v>
      </c>
      <c r="E592" s="48" t="s">
        <v>402</v>
      </c>
      <c r="F592" s="48" t="s">
        <v>196</v>
      </c>
      <c r="G592" s="15" t="s">
        <v>176</v>
      </c>
      <c r="H592" s="15" t="s">
        <v>86</v>
      </c>
      <c r="I592" s="61" t="str">
        <f t="shared" si="137"/>
        <v>I_SIN_R_PYM_MPY_ST_L03M</v>
      </c>
      <c r="J592" s="15" cm="1">
        <f t="array" ref="J592">SUMPRODUCT(--(I592=$I$2:$I$625))</f>
        <v>1</v>
      </c>
      <c r="K592" s="14">
        <v>24</v>
      </c>
      <c r="L592" s="15" t="s">
        <v>456</v>
      </c>
      <c r="M592" s="15" t="s">
        <v>10</v>
      </c>
      <c r="N592" s="14" t="s">
        <v>16</v>
      </c>
      <c r="O592" s="15" t="str">
        <f>"R_"&amp;P592&amp;"_"&amp;F592</f>
        <v>R_PYM_MPY_ST</v>
      </c>
      <c r="P592" s="14" t="s">
        <v>498</v>
      </c>
      <c r="Q592" s="14" t="str">
        <f>VLOOKUP(L592,Nomencalture!$G$20:$H$33,2,0)</f>
        <v>Credit Card Payments / Minimum Payment</v>
      </c>
      <c r="R592" s="16" t="str">
        <f t="shared" si="143"/>
        <v>L03M</v>
      </c>
      <c r="S592" s="16" t="s">
        <v>54</v>
      </c>
      <c r="T592" s="20">
        <v>1</v>
      </c>
      <c r="U592" s="21">
        <v>3</v>
      </c>
      <c r="V592" s="53" t="str">
        <f t="shared" si="138"/>
        <v>ALTER TABLE MDL_ABT_B_PD_TDC_S01 ADD I_SIN_R_PYM_MPY_ST_L03M NUMBER;</v>
      </c>
      <c r="W592" s="9" t="str">
        <f>","&amp;H592&amp;"(CASE WHEN TIPO_CNSM_CD='"&amp;P592&amp;"' AND "&amp;X592&amp;" THEN "&amp;G592&amp;" END) AS "&amp;I592</f>
        <v>,SUM(CASE WHEN TIPO_CNSM_CD='PYM_MPY' AND B.PERIODOMES BETWEEN TO_CHAR(ADD_MONTHS(A.REF_DATE,-3),'YYYYMM') AND TO_CHAR(ADD_MONTHS(A.REF_DATE,-1),'YYYYMM') THEN IN_R_PGO_PGOMIN END) AS I_SIN_R_PYM_MPY_ST_L03M</v>
      </c>
      <c r="X592" s="54" t="str">
        <f t="shared" si="139"/>
        <v>B.PERIODOMES BETWEEN TO_CHAR(ADD_MONTHS(A.REF_DATE,-3),'YYYYMM') AND TO_CHAR(ADD_MONTHS(A.REF_DATE,-1),'YYYYMM')</v>
      </c>
      <c r="Y592" s="54" t="str">
        <f>","&amp;I592&amp;"=B."&amp;I592</f>
        <v>,I_SIN_R_PYM_MPY_ST_L03M=B.I_SIN_R_PYM_MPY_ST_L03M</v>
      </c>
      <c r="Z592" s="40" t="str">
        <f>",B."&amp;I592</f>
        <v>,B.I_SIN_R_PYM_MPY_ST_L03M</v>
      </c>
    </row>
    <row r="593" spans="1:26" x14ac:dyDescent="0.25">
      <c r="A593" s="8" t="s">
        <v>413</v>
      </c>
      <c r="B593" s="21">
        <f t="shared" si="140"/>
        <v>592</v>
      </c>
      <c r="C593" s="15">
        <f t="shared" si="141"/>
        <v>20</v>
      </c>
      <c r="D593" s="15">
        <f t="shared" si="136"/>
        <v>23</v>
      </c>
      <c r="E593" s="48" t="s">
        <v>402</v>
      </c>
      <c r="F593" s="48" t="s">
        <v>196</v>
      </c>
      <c r="G593" s="15" t="s">
        <v>176</v>
      </c>
      <c r="H593" s="15" t="s">
        <v>86</v>
      </c>
      <c r="I593" s="61" t="str">
        <f t="shared" si="137"/>
        <v>I_SIN_R_PYM_MPY_ST_L06M</v>
      </c>
      <c r="J593" s="15" cm="1">
        <f t="array" ref="J593">SUMPRODUCT(--(I593=$I$2:$I$625))</f>
        <v>1</v>
      </c>
      <c r="K593" s="14">
        <v>24</v>
      </c>
      <c r="L593" s="15" t="s">
        <v>456</v>
      </c>
      <c r="M593" s="15" t="s">
        <v>10</v>
      </c>
      <c r="N593" s="14" t="s">
        <v>16</v>
      </c>
      <c r="O593" s="15" t="str">
        <f>"R_"&amp;P593&amp;"_"&amp;F593</f>
        <v>R_PYM_MPY_ST</v>
      </c>
      <c r="P593" s="14" t="s">
        <v>498</v>
      </c>
      <c r="Q593" s="14" t="str">
        <f>VLOOKUP(L593,Nomencalture!$G$20:$H$33,2,0)</f>
        <v>Credit Card Payments / Minimum Payment</v>
      </c>
      <c r="R593" s="16" t="str">
        <f t="shared" si="143"/>
        <v>L06M</v>
      </c>
      <c r="S593" s="16" t="s">
        <v>54</v>
      </c>
      <c r="T593" s="20">
        <v>1</v>
      </c>
      <c r="U593" s="21">
        <v>6</v>
      </c>
      <c r="V593" s="53" t="str">
        <f t="shared" si="138"/>
        <v>ALTER TABLE MDL_ABT_B_PD_TDC_S01 ADD I_SIN_R_PYM_MPY_ST_L06M NUMBER;</v>
      </c>
      <c r="W593" s="9" t="str">
        <f>","&amp;H593&amp;"(CASE WHEN TIPO_CNSM_CD='"&amp;P593&amp;"' AND "&amp;X593&amp;" THEN "&amp;G593&amp;" END) AS "&amp;I593</f>
        <v>,SUM(CASE WHEN TIPO_CNSM_CD='PYM_MPY' AND B.PERIODOMES BETWEEN TO_CHAR(ADD_MONTHS(A.REF_DATE,-6),'YYYYMM') AND TO_CHAR(ADD_MONTHS(A.REF_DATE,-1),'YYYYMM') THEN IN_R_PGO_PGOMIN END) AS I_SIN_R_PYM_MPY_ST_L06M</v>
      </c>
      <c r="X593" s="54" t="str">
        <f t="shared" si="139"/>
        <v>B.PERIODOMES BETWEEN TO_CHAR(ADD_MONTHS(A.REF_DATE,-6),'YYYYMM') AND TO_CHAR(ADD_MONTHS(A.REF_DATE,-1),'YYYYMM')</v>
      </c>
      <c r="Y593" s="54" t="str">
        <f>","&amp;I593&amp;"=B."&amp;I593</f>
        <v>,I_SIN_R_PYM_MPY_ST_L06M=B.I_SIN_R_PYM_MPY_ST_L06M</v>
      </c>
      <c r="Z593" s="40" t="str">
        <f>",B."&amp;I593</f>
        <v>,B.I_SIN_R_PYM_MPY_ST_L06M</v>
      </c>
    </row>
    <row r="594" spans="1:26" x14ac:dyDescent="0.25">
      <c r="A594" s="8" t="s">
        <v>413</v>
      </c>
      <c r="B594" s="21">
        <f t="shared" si="140"/>
        <v>593</v>
      </c>
      <c r="C594" s="15">
        <f t="shared" si="141"/>
        <v>21</v>
      </c>
      <c r="D594" s="15">
        <f t="shared" si="136"/>
        <v>23</v>
      </c>
      <c r="E594" s="48" t="s">
        <v>402</v>
      </c>
      <c r="F594" s="48" t="s">
        <v>196</v>
      </c>
      <c r="G594" s="15" t="s">
        <v>176</v>
      </c>
      <c r="H594" s="15" t="s">
        <v>86</v>
      </c>
      <c r="I594" s="61" t="str">
        <f t="shared" si="137"/>
        <v>I_SIN_R_PYM_MPY_ST_L12M</v>
      </c>
      <c r="J594" s="15" cm="1">
        <f t="array" ref="J594">SUMPRODUCT(--(I594=$I$2:$I$625))</f>
        <v>1</v>
      </c>
      <c r="K594" s="14">
        <v>24</v>
      </c>
      <c r="L594" s="15" t="s">
        <v>456</v>
      </c>
      <c r="M594" s="15" t="s">
        <v>10</v>
      </c>
      <c r="N594" s="14" t="s">
        <v>16</v>
      </c>
      <c r="O594" s="15" t="str">
        <f>"R_"&amp;P594&amp;"_"&amp;F594</f>
        <v>R_PYM_MPY_ST</v>
      </c>
      <c r="P594" s="14" t="s">
        <v>498</v>
      </c>
      <c r="Q594" s="14" t="str">
        <f>VLOOKUP(L594,Nomencalture!$G$20:$H$33,2,0)</f>
        <v>Credit Card Payments / Minimum Payment</v>
      </c>
      <c r="R594" s="16" t="str">
        <f t="shared" si="143"/>
        <v>L12M</v>
      </c>
      <c r="S594" s="16" t="s">
        <v>54</v>
      </c>
      <c r="T594" s="20">
        <v>1</v>
      </c>
      <c r="U594" s="21">
        <v>12</v>
      </c>
      <c r="V594" s="53" t="str">
        <f t="shared" si="138"/>
        <v>ALTER TABLE MDL_ABT_B_PD_TDC_S01 ADD I_SIN_R_PYM_MPY_ST_L12M NUMBER;</v>
      </c>
      <c r="W594" s="9" t="str">
        <f>","&amp;H594&amp;"(CASE WHEN TIPO_CNSM_CD='"&amp;P594&amp;"' AND "&amp;X594&amp;" THEN "&amp;G594&amp;" END) AS "&amp;I594</f>
        <v>,SUM(CASE WHEN TIPO_CNSM_CD='PYM_MPY' AND B.PERIODOMES BETWEEN TO_CHAR(ADD_MONTHS(A.REF_DATE,-12),'YYYYMM') AND TO_CHAR(ADD_MONTHS(A.REF_DATE,-1),'YYYYMM') THEN IN_R_PGO_PGOMIN END) AS I_SIN_R_PYM_MPY_ST_L12M</v>
      </c>
      <c r="X594" s="54" t="str">
        <f t="shared" si="139"/>
        <v>B.PERIODOMES BETWEEN TO_CHAR(ADD_MONTHS(A.REF_DATE,-12),'YYYYMM') AND TO_CHAR(ADD_MONTHS(A.REF_DATE,-1),'YYYYMM')</v>
      </c>
      <c r="Y594" s="54" t="str">
        <f>","&amp;I594&amp;"=B."&amp;I594</f>
        <v>,I_SIN_R_PYM_MPY_ST_L12M=B.I_SIN_R_PYM_MPY_ST_L12M</v>
      </c>
      <c r="Z594" s="40" t="str">
        <f>",B."&amp;I594</f>
        <v>,B.I_SIN_R_PYM_MPY_ST_L12M</v>
      </c>
    </row>
    <row r="595" spans="1:26" x14ac:dyDescent="0.25">
      <c r="A595" s="8" t="s">
        <v>413</v>
      </c>
      <c r="B595" s="21">
        <f t="shared" si="140"/>
        <v>594</v>
      </c>
      <c r="C595" s="15">
        <f t="shared" si="141"/>
        <v>22</v>
      </c>
      <c r="D595" s="15">
        <f t="shared" si="136"/>
        <v>23</v>
      </c>
      <c r="E595" s="48" t="s">
        <v>402</v>
      </c>
      <c r="F595" s="48" t="s">
        <v>196</v>
      </c>
      <c r="G595" s="15" t="s">
        <v>176</v>
      </c>
      <c r="H595" s="15" t="s">
        <v>86</v>
      </c>
      <c r="I595" s="61" t="str">
        <f t="shared" si="137"/>
        <v>I_SIN_R_PYM_MPY_ST_L13_24</v>
      </c>
      <c r="J595" s="15" cm="1">
        <f t="array" ref="J595">SUMPRODUCT(--(I595=$I$2:$I$625))</f>
        <v>1</v>
      </c>
      <c r="K595" s="14">
        <v>26</v>
      </c>
      <c r="L595" s="15" t="s">
        <v>456</v>
      </c>
      <c r="M595" s="15" t="s">
        <v>10</v>
      </c>
      <c r="N595" s="14" t="s">
        <v>16</v>
      </c>
      <c r="O595" s="15" t="str">
        <f>"R_"&amp;P595&amp;"_"&amp;F595</f>
        <v>R_PYM_MPY_ST</v>
      </c>
      <c r="P595" s="14" t="s">
        <v>498</v>
      </c>
      <c r="Q595" s="14" t="str">
        <f>VLOOKUP(L595,Nomencalture!$G$20:$H$33,2,0)</f>
        <v>Credit Card Payments / Minimum Payment</v>
      </c>
      <c r="R595" s="16" t="str">
        <f t="shared" si="143"/>
        <v>L13_24</v>
      </c>
      <c r="S595" s="16" t="s">
        <v>54</v>
      </c>
      <c r="T595" s="20">
        <v>13</v>
      </c>
      <c r="U595" s="21">
        <v>24</v>
      </c>
      <c r="V595" s="53" t="str">
        <f t="shared" si="138"/>
        <v>ALTER TABLE MDL_ABT_B_PD_TDC_S01 ADD I_SIN_R_PYM_MPY_ST_L13_24 NUMBER;</v>
      </c>
      <c r="W595" s="9" t="str">
        <f>","&amp;H595&amp;"(CASE WHEN TIPO_CNSM_CD='"&amp;P595&amp;"' AND "&amp;X595&amp;" THEN "&amp;G595&amp;" END) AS "&amp;I595</f>
        <v>,SUM(CASE WHEN TIPO_CNSM_CD='PYM_MPY' AND B.PERIODOMES BETWEEN TO_CHAR(ADD_MONTHS(A.REF_DATE,-24),'YYYYMM') AND TO_CHAR(ADD_MONTHS(A.REF_DATE,-13),'YYYYMM') THEN IN_R_PGO_PGOMIN END) AS I_SIN_R_PYM_MPY_ST_L13_24</v>
      </c>
      <c r="X595" s="54" t="str">
        <f t="shared" si="139"/>
        <v>B.PERIODOMES BETWEEN TO_CHAR(ADD_MONTHS(A.REF_DATE,-24),'YYYYMM') AND TO_CHAR(ADD_MONTHS(A.REF_DATE,-13),'YYYYMM')</v>
      </c>
      <c r="Y595" s="54" t="str">
        <f>","&amp;I595&amp;"=B."&amp;I595</f>
        <v>,I_SIN_R_PYM_MPY_ST_L13_24=B.I_SIN_R_PYM_MPY_ST_L13_24</v>
      </c>
      <c r="Z595" s="40" t="str">
        <f>",B."&amp;I595</f>
        <v>,B.I_SIN_R_PYM_MPY_ST_L13_24</v>
      </c>
    </row>
    <row r="596" spans="1:26" x14ac:dyDescent="0.25">
      <c r="A596" s="8" t="s">
        <v>413</v>
      </c>
      <c r="B596" s="21">
        <f t="shared" si="140"/>
        <v>595</v>
      </c>
      <c r="C596" s="15">
        <f t="shared" si="141"/>
        <v>23</v>
      </c>
      <c r="D596" s="15">
        <f t="shared" si="136"/>
        <v>23</v>
      </c>
      <c r="E596" s="48" t="s">
        <v>402</v>
      </c>
      <c r="F596" s="48" t="s">
        <v>196</v>
      </c>
      <c r="G596" s="15" t="s">
        <v>177</v>
      </c>
      <c r="H596" s="15" t="s">
        <v>86</v>
      </c>
      <c r="I596" s="61" t="str">
        <f t="shared" si="137"/>
        <v>I_SDC_R_PYM_MPY_ST_L03M</v>
      </c>
      <c r="J596" s="15" cm="1">
        <f t="array" ref="J596">SUMPRODUCT(--(I596=$I$2:$I$625))</f>
        <v>1</v>
      </c>
      <c r="K596" s="14">
        <v>24</v>
      </c>
      <c r="L596" s="15" t="s">
        <v>456</v>
      </c>
      <c r="M596" s="15" t="s">
        <v>10</v>
      </c>
      <c r="N596" s="14" t="s">
        <v>17</v>
      </c>
      <c r="O596" s="15" t="str">
        <f>"R_"&amp;P596&amp;"_"&amp;F596</f>
        <v>R_PYM_MPY_ST</v>
      </c>
      <c r="P596" s="14" t="s">
        <v>498</v>
      </c>
      <c r="Q596" s="14" t="str">
        <f>VLOOKUP(L596,Nomencalture!$G$20:$H$33,2,0)</f>
        <v>Credit Card Payments / Minimum Payment</v>
      </c>
      <c r="R596" s="16" t="str">
        <f t="shared" si="143"/>
        <v>L03M</v>
      </c>
      <c r="S596" s="16" t="s">
        <v>54</v>
      </c>
      <c r="T596" s="20">
        <v>1</v>
      </c>
      <c r="U596" s="21">
        <v>3</v>
      </c>
      <c r="V596" s="53" t="str">
        <f t="shared" si="138"/>
        <v>ALTER TABLE MDL_ABT_B_PD_TDC_S01 ADD I_SDC_R_PYM_MPY_ST_L03M NUMBER;</v>
      </c>
      <c r="W596" s="9" t="str">
        <f>","&amp;H596&amp;"(CASE WHEN TIPO_CNSM_CD='"&amp;P596&amp;"' AND "&amp;X596&amp;" THEN "&amp;G596&amp;" END) AS "&amp;I596</f>
        <v>,SUM(CASE WHEN TIPO_CNSM_CD='PYM_MPY' AND B.PERIODOMES BETWEEN TO_CHAR(ADD_MONTHS(A.REF_DATE,-3),'YYYYMM') AND TO_CHAR(ADD_MONTHS(A.REF_DATE,-1),'YYYYMM') THEN DC_R_PGO_PGOMIN END) AS I_SDC_R_PYM_MPY_ST_L03M</v>
      </c>
      <c r="X596" s="54" t="str">
        <f t="shared" si="139"/>
        <v>B.PERIODOMES BETWEEN TO_CHAR(ADD_MONTHS(A.REF_DATE,-3),'YYYYMM') AND TO_CHAR(ADD_MONTHS(A.REF_DATE,-1),'YYYYMM')</v>
      </c>
      <c r="Y596" s="54" t="str">
        <f>","&amp;I596&amp;"=B."&amp;I596</f>
        <v>,I_SDC_R_PYM_MPY_ST_L03M=B.I_SDC_R_PYM_MPY_ST_L03M</v>
      </c>
      <c r="Z596" s="40" t="str">
        <f>",B."&amp;I596</f>
        <v>,B.I_SDC_R_PYM_MPY_ST_L03M</v>
      </c>
    </row>
    <row r="597" spans="1:26" x14ac:dyDescent="0.25">
      <c r="A597" s="8" t="s">
        <v>413</v>
      </c>
      <c r="B597" s="21">
        <f t="shared" si="140"/>
        <v>596</v>
      </c>
      <c r="C597" s="15">
        <f t="shared" si="141"/>
        <v>24</v>
      </c>
      <c r="D597" s="15">
        <f t="shared" si="136"/>
        <v>23</v>
      </c>
      <c r="E597" s="48" t="s">
        <v>402</v>
      </c>
      <c r="F597" s="48" t="s">
        <v>196</v>
      </c>
      <c r="G597" s="15" t="s">
        <v>177</v>
      </c>
      <c r="H597" s="15" t="s">
        <v>86</v>
      </c>
      <c r="I597" s="61" t="str">
        <f t="shared" si="137"/>
        <v>I_SDC_R_PYM_MPY_ST_L06M</v>
      </c>
      <c r="J597" s="15" cm="1">
        <f t="array" ref="J597">SUMPRODUCT(--(I597=$I$2:$I$625))</f>
        <v>1</v>
      </c>
      <c r="K597" s="14">
        <v>24</v>
      </c>
      <c r="L597" s="15" t="s">
        <v>456</v>
      </c>
      <c r="M597" s="15" t="s">
        <v>10</v>
      </c>
      <c r="N597" s="14" t="s">
        <v>17</v>
      </c>
      <c r="O597" s="15" t="str">
        <f>"R_"&amp;P597&amp;"_"&amp;F597</f>
        <v>R_PYM_MPY_ST</v>
      </c>
      <c r="P597" s="14" t="s">
        <v>498</v>
      </c>
      <c r="Q597" s="14" t="str">
        <f>VLOOKUP(L597,Nomencalture!$G$20:$H$33,2,0)</f>
        <v>Credit Card Payments / Minimum Payment</v>
      </c>
      <c r="R597" s="16" t="str">
        <f t="shared" si="143"/>
        <v>L06M</v>
      </c>
      <c r="S597" s="16" t="s">
        <v>54</v>
      </c>
      <c r="T597" s="20">
        <v>1</v>
      </c>
      <c r="U597" s="21">
        <v>6</v>
      </c>
      <c r="V597" s="53" t="str">
        <f t="shared" si="138"/>
        <v>ALTER TABLE MDL_ABT_B_PD_TDC_S01 ADD I_SDC_R_PYM_MPY_ST_L06M NUMBER;</v>
      </c>
      <c r="W597" s="9" t="str">
        <f>","&amp;H597&amp;"(CASE WHEN TIPO_CNSM_CD='"&amp;P597&amp;"' AND "&amp;X597&amp;" THEN "&amp;G597&amp;" END) AS "&amp;I597</f>
        <v>,SUM(CASE WHEN TIPO_CNSM_CD='PYM_MPY' AND B.PERIODOMES BETWEEN TO_CHAR(ADD_MONTHS(A.REF_DATE,-6),'YYYYMM') AND TO_CHAR(ADD_MONTHS(A.REF_DATE,-1),'YYYYMM') THEN DC_R_PGO_PGOMIN END) AS I_SDC_R_PYM_MPY_ST_L06M</v>
      </c>
      <c r="X597" s="54" t="str">
        <f t="shared" si="139"/>
        <v>B.PERIODOMES BETWEEN TO_CHAR(ADD_MONTHS(A.REF_DATE,-6),'YYYYMM') AND TO_CHAR(ADD_MONTHS(A.REF_DATE,-1),'YYYYMM')</v>
      </c>
      <c r="Y597" s="54" t="str">
        <f>","&amp;I597&amp;"=B."&amp;I597</f>
        <v>,I_SDC_R_PYM_MPY_ST_L06M=B.I_SDC_R_PYM_MPY_ST_L06M</v>
      </c>
      <c r="Z597" s="40" t="str">
        <f>",B."&amp;I597</f>
        <v>,B.I_SDC_R_PYM_MPY_ST_L06M</v>
      </c>
    </row>
    <row r="598" spans="1:26" x14ac:dyDescent="0.25">
      <c r="A598" s="8" t="s">
        <v>413</v>
      </c>
      <c r="B598" s="21">
        <f t="shared" si="140"/>
        <v>597</v>
      </c>
      <c r="C598" s="15">
        <f t="shared" si="141"/>
        <v>25</v>
      </c>
      <c r="D598" s="15">
        <f t="shared" si="136"/>
        <v>23</v>
      </c>
      <c r="E598" s="48" t="s">
        <v>402</v>
      </c>
      <c r="F598" s="48" t="s">
        <v>196</v>
      </c>
      <c r="G598" s="15" t="s">
        <v>177</v>
      </c>
      <c r="H598" s="15" t="s">
        <v>86</v>
      </c>
      <c r="I598" s="61" t="str">
        <f t="shared" si="137"/>
        <v>I_SDC_R_PYM_MPY_ST_L12M</v>
      </c>
      <c r="J598" s="15" cm="1">
        <f t="array" ref="J598">SUMPRODUCT(--(I598=$I$2:$I$625))</f>
        <v>1</v>
      </c>
      <c r="K598" s="14">
        <v>24</v>
      </c>
      <c r="L598" s="15" t="s">
        <v>456</v>
      </c>
      <c r="M598" s="15" t="s">
        <v>10</v>
      </c>
      <c r="N598" s="14" t="s">
        <v>17</v>
      </c>
      <c r="O598" s="15" t="str">
        <f>"R_"&amp;P598&amp;"_"&amp;F598</f>
        <v>R_PYM_MPY_ST</v>
      </c>
      <c r="P598" s="14" t="s">
        <v>498</v>
      </c>
      <c r="Q598" s="14" t="str">
        <f>VLOOKUP(L598,Nomencalture!$G$20:$H$33,2,0)</f>
        <v>Credit Card Payments / Minimum Payment</v>
      </c>
      <c r="R598" s="16" t="str">
        <f t="shared" si="143"/>
        <v>L12M</v>
      </c>
      <c r="S598" s="16" t="s">
        <v>54</v>
      </c>
      <c r="T598" s="20">
        <v>1</v>
      </c>
      <c r="U598" s="21">
        <v>12</v>
      </c>
      <c r="V598" s="53" t="str">
        <f t="shared" si="138"/>
        <v>ALTER TABLE MDL_ABT_B_PD_TDC_S01 ADD I_SDC_R_PYM_MPY_ST_L12M NUMBER;</v>
      </c>
      <c r="W598" s="9" t="str">
        <f>","&amp;H598&amp;"(CASE WHEN TIPO_CNSM_CD='"&amp;P598&amp;"' AND "&amp;X598&amp;" THEN "&amp;G598&amp;" END) AS "&amp;I598</f>
        <v>,SUM(CASE WHEN TIPO_CNSM_CD='PYM_MPY' AND B.PERIODOMES BETWEEN TO_CHAR(ADD_MONTHS(A.REF_DATE,-12),'YYYYMM') AND TO_CHAR(ADD_MONTHS(A.REF_DATE,-1),'YYYYMM') THEN DC_R_PGO_PGOMIN END) AS I_SDC_R_PYM_MPY_ST_L12M</v>
      </c>
      <c r="X598" s="54" t="str">
        <f t="shared" si="139"/>
        <v>B.PERIODOMES BETWEEN TO_CHAR(ADD_MONTHS(A.REF_DATE,-12),'YYYYMM') AND TO_CHAR(ADD_MONTHS(A.REF_DATE,-1),'YYYYMM')</v>
      </c>
      <c r="Y598" s="54" t="str">
        <f>","&amp;I598&amp;"=B."&amp;I598</f>
        <v>,I_SDC_R_PYM_MPY_ST_L12M=B.I_SDC_R_PYM_MPY_ST_L12M</v>
      </c>
      <c r="Z598" s="40" t="str">
        <f>",B."&amp;I598</f>
        <v>,B.I_SDC_R_PYM_MPY_ST_L12M</v>
      </c>
    </row>
    <row r="599" spans="1:26" x14ac:dyDescent="0.25">
      <c r="A599" s="30" t="s">
        <v>413</v>
      </c>
      <c r="B599" s="24">
        <f t="shared" si="140"/>
        <v>598</v>
      </c>
      <c r="C599" s="18">
        <f t="shared" si="141"/>
        <v>26</v>
      </c>
      <c r="D599" s="18">
        <f t="shared" si="136"/>
        <v>23</v>
      </c>
      <c r="E599" s="49" t="s">
        <v>402</v>
      </c>
      <c r="F599" s="49" t="s">
        <v>196</v>
      </c>
      <c r="G599" s="18" t="s">
        <v>177</v>
      </c>
      <c r="H599" s="18" t="s">
        <v>86</v>
      </c>
      <c r="I599" s="62" t="str">
        <f t="shared" si="137"/>
        <v>I_SDC_R_PYM_MPY_ST_L13_24</v>
      </c>
      <c r="J599" s="18" cm="1">
        <f t="array" ref="J599">SUMPRODUCT(--(I599=$I$2:$I$625))</f>
        <v>1</v>
      </c>
      <c r="K599" s="17">
        <v>26</v>
      </c>
      <c r="L599" s="18" t="s">
        <v>456</v>
      </c>
      <c r="M599" s="18" t="s">
        <v>10</v>
      </c>
      <c r="N599" s="17" t="s">
        <v>17</v>
      </c>
      <c r="O599" s="18" t="str">
        <f>"R_"&amp;P599&amp;"_"&amp;F599</f>
        <v>R_PYM_MPY_ST</v>
      </c>
      <c r="P599" s="17" t="s">
        <v>498</v>
      </c>
      <c r="Q599" s="17" t="str">
        <f>VLOOKUP(L599,Nomencalture!$G$20:$H$33,2,0)</f>
        <v>Credit Card Payments / Minimum Payment</v>
      </c>
      <c r="R599" s="19" t="str">
        <f t="shared" si="143"/>
        <v>L13_24</v>
      </c>
      <c r="S599" s="19" t="s">
        <v>54</v>
      </c>
      <c r="T599" s="23">
        <v>13</v>
      </c>
      <c r="U599" s="24">
        <v>24</v>
      </c>
      <c r="V599" s="53" t="str">
        <f t="shared" si="138"/>
        <v>ALTER TABLE MDL_ABT_B_PD_TDC_S01 ADD I_SDC_R_PYM_MPY_ST_L13_24 NUMBER;</v>
      </c>
      <c r="W599" s="9" t="str">
        <f>","&amp;H599&amp;"(CASE WHEN TIPO_CNSM_CD='"&amp;P599&amp;"' AND "&amp;X599&amp;" THEN "&amp;G599&amp;" END) AS "&amp;I599</f>
        <v>,SUM(CASE WHEN TIPO_CNSM_CD='PYM_MPY' AND B.PERIODOMES BETWEEN TO_CHAR(ADD_MONTHS(A.REF_DATE,-24),'YYYYMM') AND TO_CHAR(ADD_MONTHS(A.REF_DATE,-13),'YYYYMM') THEN DC_R_PGO_PGOMIN END) AS I_SDC_R_PYM_MPY_ST_L13_24</v>
      </c>
      <c r="X599" s="57" t="str">
        <f t="shared" si="139"/>
        <v>B.PERIODOMES BETWEEN TO_CHAR(ADD_MONTHS(A.REF_DATE,-24),'YYYYMM') AND TO_CHAR(ADD_MONTHS(A.REF_DATE,-13),'YYYYMM')</v>
      </c>
      <c r="Y599" s="54" t="str">
        <f>","&amp;I599&amp;"=B."&amp;I599</f>
        <v>,I_SDC_R_PYM_MPY_ST_L13_24=B.I_SDC_R_PYM_MPY_ST_L13_24</v>
      </c>
      <c r="Z599" s="40" t="str">
        <f>",B."&amp;I599</f>
        <v>,B.I_SDC_R_PYM_MPY_ST_L13_24</v>
      </c>
    </row>
    <row r="600" spans="1:26" x14ac:dyDescent="0.25">
      <c r="A600" s="8" t="s">
        <v>413</v>
      </c>
      <c r="B600" s="21">
        <f t="shared" si="140"/>
        <v>599</v>
      </c>
      <c r="C600" s="15">
        <f t="shared" si="141"/>
        <v>1</v>
      </c>
      <c r="D600" s="15">
        <f t="shared" si="136"/>
        <v>24</v>
      </c>
      <c r="E600" s="48" t="s">
        <v>402</v>
      </c>
      <c r="F600" s="48" t="s">
        <v>196</v>
      </c>
      <c r="G600" s="15" t="s">
        <v>178</v>
      </c>
      <c r="H600" s="15" t="s">
        <v>85</v>
      </c>
      <c r="I600" s="61" t="str">
        <f>M600&amp;"_"&amp;IF(N600&lt;&gt;"R",N600&amp;"_","")&amp;O600&amp;IF(R600&lt;&gt;"", "_", "")&amp;R600</f>
        <v>I_R_PRC_MPY_ST_00MB</v>
      </c>
      <c r="J600" s="15" cm="1">
        <f t="array" ref="J600">SUMPRODUCT(--(I600=$I$2:$I$625))</f>
        <v>1</v>
      </c>
      <c r="K600" s="14">
        <v>20</v>
      </c>
      <c r="L600" s="15" t="s">
        <v>457</v>
      </c>
      <c r="M600" s="15" t="s">
        <v>10</v>
      </c>
      <c r="N600" s="14" t="s">
        <v>11</v>
      </c>
      <c r="O600" s="15" t="str">
        <f>"R_"&amp;P600&amp;"_"&amp;F600</f>
        <v>R_PRC_MPY_ST</v>
      </c>
      <c r="P600" s="14" t="s">
        <v>499</v>
      </c>
      <c r="Q600" s="14" t="str">
        <f>VLOOKUP(L600,Nomencalture!$G$20:$H$33,2,0)</f>
        <v>Credit Card Purchases / Minimum Payment</v>
      </c>
      <c r="R600" s="16" t="str">
        <f t="shared" ref="R600:R606" si="144">IF(AND(S600="P",N600="R"),TEXT(T600,"00")&amp;"MB",IF(T600&gt;1,"L"&amp;TEXT(T600,"00")&amp;"_"&amp;TEXT(U600,"00"),"L"&amp;TEXT(U600,"00")&amp;"M"))</f>
        <v>00MB</v>
      </c>
      <c r="S600" s="16" t="s">
        <v>90</v>
      </c>
      <c r="T600" s="21">
        <v>0</v>
      </c>
      <c r="U600" s="21">
        <v>0</v>
      </c>
      <c r="V600" s="53" t="str">
        <f t="shared" si="138"/>
        <v>ALTER TABLE MDL_ABT_B_PD_TDC_S01 ADD I_R_PRC_MPY_ST_00MB NUMBER;</v>
      </c>
      <c r="W600" s="9" t="str">
        <f>","&amp;H600&amp;"(CASE WHEN TIPO_CNSM_CD='"&amp;P600&amp;"' AND "&amp;X600&amp;" THEN "&amp;G600&amp;" END) AS "&amp;I600</f>
        <v>,AVG(CASE WHEN TIPO_CNSM_CD='PRC_MPY' AND B.PERIODOMES=TO_CHAR(ADD_MONTHS(A.REF_DATE,-0),'YYYYMM') THEN R_CNS_PGOMIN END) AS I_R_PRC_MPY_ST_00MB</v>
      </c>
      <c r="X600" s="54" t="str">
        <f t="shared" si="139"/>
        <v>B.PERIODOMES=TO_CHAR(ADD_MONTHS(A.REF_DATE,-0),'YYYYMM')</v>
      </c>
      <c r="Y600" s="54" t="str">
        <f>","&amp;I600&amp;"=B."&amp;I600</f>
        <v>,I_R_PRC_MPY_ST_00MB=B.I_R_PRC_MPY_ST_00MB</v>
      </c>
      <c r="Z600" s="40" t="str">
        <f>",B."&amp;I600</f>
        <v>,B.I_R_PRC_MPY_ST_00MB</v>
      </c>
    </row>
    <row r="601" spans="1:26" x14ac:dyDescent="0.25">
      <c r="A601" s="8" t="s">
        <v>413</v>
      </c>
      <c r="B601" s="21">
        <f t="shared" si="140"/>
        <v>600</v>
      </c>
      <c r="C601" s="15">
        <f t="shared" si="141"/>
        <v>2</v>
      </c>
      <c r="D601" s="15">
        <f t="shared" ref="D601:D626" si="145">IF(MOD(B600,26)=0,D600+1,D600)</f>
        <v>24</v>
      </c>
      <c r="E601" s="48" t="s">
        <v>402</v>
      </c>
      <c r="F601" s="48" t="s">
        <v>196</v>
      </c>
      <c r="G601" s="15" t="s">
        <v>178</v>
      </c>
      <c r="H601" s="15" t="s">
        <v>85</v>
      </c>
      <c r="I601" s="61" t="str">
        <f t="shared" ref="I601:I625" si="146">M601&amp;"_"&amp;IF(N601&lt;&gt;"R",N601&amp;"_","")&amp;O601&amp;IF(R601&lt;&gt;"", "_", "")&amp;R601</f>
        <v>I_R_PRC_MPY_ST_01MB</v>
      </c>
      <c r="J601" s="15" cm="1">
        <f t="array" ref="J601">SUMPRODUCT(--(I601=$I$2:$I$625))</f>
        <v>1</v>
      </c>
      <c r="K601" s="14">
        <v>20</v>
      </c>
      <c r="L601" s="15" t="s">
        <v>457</v>
      </c>
      <c r="M601" s="15" t="s">
        <v>10</v>
      </c>
      <c r="N601" s="14" t="s">
        <v>11</v>
      </c>
      <c r="O601" s="15" t="str">
        <f>"R_"&amp;P601&amp;"_"&amp;F601</f>
        <v>R_PRC_MPY_ST</v>
      </c>
      <c r="P601" s="14" t="s">
        <v>499</v>
      </c>
      <c r="Q601" s="14" t="str">
        <f>VLOOKUP(L601,Nomencalture!$G$20:$H$33,2,0)</f>
        <v>Credit Card Purchases / Minimum Payment</v>
      </c>
      <c r="R601" s="16" t="str">
        <f t="shared" si="144"/>
        <v>01MB</v>
      </c>
      <c r="S601" s="16" t="s">
        <v>90</v>
      </c>
      <c r="T601" s="21">
        <v>1</v>
      </c>
      <c r="U601" s="21">
        <v>1</v>
      </c>
      <c r="V601" s="53" t="str">
        <f t="shared" si="138"/>
        <v>ALTER TABLE MDL_ABT_B_PD_TDC_S01 ADD I_R_PRC_MPY_ST_01MB NUMBER;</v>
      </c>
      <c r="W601" s="9" t="str">
        <f>","&amp;H601&amp;"(CASE WHEN TIPO_CNSM_CD='"&amp;P601&amp;"' AND "&amp;X601&amp;" THEN "&amp;G601&amp;" END) AS "&amp;I601</f>
        <v>,AVG(CASE WHEN TIPO_CNSM_CD='PRC_MPY' AND B.PERIODOMES=TO_CHAR(ADD_MONTHS(A.REF_DATE,-1),'YYYYMM') THEN R_CNS_PGOMIN END) AS I_R_PRC_MPY_ST_01MB</v>
      </c>
      <c r="X601" s="54" t="str">
        <f t="shared" si="139"/>
        <v>B.PERIODOMES=TO_CHAR(ADD_MONTHS(A.REF_DATE,-1),'YYYYMM')</v>
      </c>
      <c r="Y601" s="54" t="str">
        <f>","&amp;I601&amp;"=B."&amp;I601</f>
        <v>,I_R_PRC_MPY_ST_01MB=B.I_R_PRC_MPY_ST_01MB</v>
      </c>
      <c r="Z601" s="40" t="str">
        <f>",B."&amp;I601</f>
        <v>,B.I_R_PRC_MPY_ST_01MB</v>
      </c>
    </row>
    <row r="602" spans="1:26" x14ac:dyDescent="0.25">
      <c r="A602" s="8" t="s">
        <v>413</v>
      </c>
      <c r="B602" s="21">
        <f t="shared" si="140"/>
        <v>601</v>
      </c>
      <c r="C602" s="15">
        <f t="shared" si="141"/>
        <v>3</v>
      </c>
      <c r="D602" s="15">
        <f t="shared" si="145"/>
        <v>24</v>
      </c>
      <c r="E602" s="48" t="s">
        <v>402</v>
      </c>
      <c r="F602" s="48" t="s">
        <v>196</v>
      </c>
      <c r="G602" s="15" t="s">
        <v>178</v>
      </c>
      <c r="H602" s="15" t="s">
        <v>85</v>
      </c>
      <c r="I602" s="61" t="str">
        <f t="shared" si="146"/>
        <v>I_R_PRC_MPY_ST_02MB</v>
      </c>
      <c r="J602" s="15" cm="1">
        <f t="array" ref="J602">SUMPRODUCT(--(I602=$I$2:$I$625))</f>
        <v>1</v>
      </c>
      <c r="K602" s="14">
        <v>20</v>
      </c>
      <c r="L602" s="15" t="s">
        <v>457</v>
      </c>
      <c r="M602" s="15" t="s">
        <v>10</v>
      </c>
      <c r="N602" s="14" t="s">
        <v>11</v>
      </c>
      <c r="O602" s="15" t="str">
        <f>"R_"&amp;P602&amp;"_"&amp;F602</f>
        <v>R_PRC_MPY_ST</v>
      </c>
      <c r="P602" s="14" t="s">
        <v>499</v>
      </c>
      <c r="Q602" s="14" t="str">
        <f>VLOOKUP(L602,Nomencalture!$G$20:$H$33,2,0)</f>
        <v>Credit Card Purchases / Minimum Payment</v>
      </c>
      <c r="R602" s="16" t="str">
        <f t="shared" si="144"/>
        <v>02MB</v>
      </c>
      <c r="S602" s="16" t="s">
        <v>90</v>
      </c>
      <c r="T602" s="21">
        <v>2</v>
      </c>
      <c r="U602" s="21">
        <v>2</v>
      </c>
      <c r="V602" s="53" t="str">
        <f t="shared" si="138"/>
        <v>ALTER TABLE MDL_ABT_B_PD_TDC_S01 ADD I_R_PRC_MPY_ST_02MB NUMBER;</v>
      </c>
      <c r="W602" s="9" t="str">
        <f>","&amp;H602&amp;"(CASE WHEN TIPO_CNSM_CD='"&amp;P602&amp;"' AND "&amp;X602&amp;" THEN "&amp;G602&amp;" END) AS "&amp;I602</f>
        <v>,AVG(CASE WHEN TIPO_CNSM_CD='PRC_MPY' AND B.PERIODOMES=TO_CHAR(ADD_MONTHS(A.REF_DATE,-2),'YYYYMM') THEN R_CNS_PGOMIN END) AS I_R_PRC_MPY_ST_02MB</v>
      </c>
      <c r="X602" s="54" t="str">
        <f t="shared" si="139"/>
        <v>B.PERIODOMES=TO_CHAR(ADD_MONTHS(A.REF_DATE,-2),'YYYYMM')</v>
      </c>
      <c r="Y602" s="54" t="str">
        <f>","&amp;I602&amp;"=B."&amp;I602</f>
        <v>,I_R_PRC_MPY_ST_02MB=B.I_R_PRC_MPY_ST_02MB</v>
      </c>
      <c r="Z602" s="40" t="str">
        <f>",B."&amp;I602</f>
        <v>,B.I_R_PRC_MPY_ST_02MB</v>
      </c>
    </row>
    <row r="603" spans="1:26" x14ac:dyDescent="0.25">
      <c r="A603" s="8" t="s">
        <v>413</v>
      </c>
      <c r="B603" s="21">
        <f t="shared" si="140"/>
        <v>602</v>
      </c>
      <c r="C603" s="15">
        <f t="shared" si="141"/>
        <v>4</v>
      </c>
      <c r="D603" s="15">
        <f t="shared" si="145"/>
        <v>24</v>
      </c>
      <c r="E603" s="48" t="s">
        <v>402</v>
      </c>
      <c r="F603" s="48" t="s">
        <v>196</v>
      </c>
      <c r="G603" s="15" t="s">
        <v>178</v>
      </c>
      <c r="H603" s="15" t="s">
        <v>85</v>
      </c>
      <c r="I603" s="61" t="str">
        <f t="shared" si="146"/>
        <v>I_R_PRC_MPY_ST_03MB</v>
      </c>
      <c r="J603" s="15" cm="1">
        <f t="array" ref="J603">SUMPRODUCT(--(I603=$I$2:$I$625))</f>
        <v>1</v>
      </c>
      <c r="K603" s="14">
        <v>20</v>
      </c>
      <c r="L603" s="15" t="s">
        <v>457</v>
      </c>
      <c r="M603" s="15" t="s">
        <v>10</v>
      </c>
      <c r="N603" s="14" t="s">
        <v>11</v>
      </c>
      <c r="O603" s="15" t="str">
        <f>"R_"&amp;P603&amp;"_"&amp;F603</f>
        <v>R_PRC_MPY_ST</v>
      </c>
      <c r="P603" s="14" t="s">
        <v>499</v>
      </c>
      <c r="Q603" s="14" t="str">
        <f>VLOOKUP(L603,Nomencalture!$G$20:$H$33,2,0)</f>
        <v>Credit Card Purchases / Minimum Payment</v>
      </c>
      <c r="R603" s="16" t="str">
        <f t="shared" si="144"/>
        <v>03MB</v>
      </c>
      <c r="S603" s="16" t="s">
        <v>90</v>
      </c>
      <c r="T603" s="21">
        <v>3</v>
      </c>
      <c r="U603" s="21">
        <v>3</v>
      </c>
      <c r="V603" s="53" t="str">
        <f t="shared" si="138"/>
        <v>ALTER TABLE MDL_ABT_B_PD_TDC_S01 ADD I_R_PRC_MPY_ST_03MB NUMBER;</v>
      </c>
      <c r="W603" s="9" t="str">
        <f>","&amp;H603&amp;"(CASE WHEN TIPO_CNSM_CD='"&amp;P603&amp;"' AND "&amp;X603&amp;" THEN "&amp;G603&amp;" END) AS "&amp;I603</f>
        <v>,AVG(CASE WHEN TIPO_CNSM_CD='PRC_MPY' AND B.PERIODOMES=TO_CHAR(ADD_MONTHS(A.REF_DATE,-3),'YYYYMM') THEN R_CNS_PGOMIN END) AS I_R_PRC_MPY_ST_03MB</v>
      </c>
      <c r="X603" s="54" t="str">
        <f t="shared" si="139"/>
        <v>B.PERIODOMES=TO_CHAR(ADD_MONTHS(A.REF_DATE,-3),'YYYYMM')</v>
      </c>
      <c r="Y603" s="54" t="str">
        <f>","&amp;I603&amp;"=B."&amp;I603</f>
        <v>,I_R_PRC_MPY_ST_03MB=B.I_R_PRC_MPY_ST_03MB</v>
      </c>
      <c r="Z603" s="40" t="str">
        <f>",B."&amp;I603</f>
        <v>,B.I_R_PRC_MPY_ST_03MB</v>
      </c>
    </row>
    <row r="604" spans="1:26" x14ac:dyDescent="0.25">
      <c r="A604" s="8" t="s">
        <v>413</v>
      </c>
      <c r="B604" s="21">
        <f t="shared" si="140"/>
        <v>603</v>
      </c>
      <c r="C604" s="15">
        <f t="shared" si="141"/>
        <v>5</v>
      </c>
      <c r="D604" s="15">
        <f t="shared" si="145"/>
        <v>24</v>
      </c>
      <c r="E604" s="48" t="s">
        <v>402</v>
      </c>
      <c r="F604" s="48" t="s">
        <v>196</v>
      </c>
      <c r="G604" s="15" t="s">
        <v>178</v>
      </c>
      <c r="H604" s="15" t="s">
        <v>85</v>
      </c>
      <c r="I604" s="61" t="str">
        <f t="shared" si="146"/>
        <v>I_R_PRC_MPY_ST_06MB</v>
      </c>
      <c r="J604" s="15" cm="1">
        <f t="array" ref="J604">SUMPRODUCT(--(I604=$I$2:$I$625))</f>
        <v>1</v>
      </c>
      <c r="K604" s="14">
        <v>20</v>
      </c>
      <c r="L604" s="15" t="s">
        <v>457</v>
      </c>
      <c r="M604" s="15" t="s">
        <v>10</v>
      </c>
      <c r="N604" s="14" t="s">
        <v>11</v>
      </c>
      <c r="O604" s="15" t="str">
        <f>"R_"&amp;P604&amp;"_"&amp;F604</f>
        <v>R_PRC_MPY_ST</v>
      </c>
      <c r="P604" s="14" t="s">
        <v>499</v>
      </c>
      <c r="Q604" s="14" t="str">
        <f>VLOOKUP(L604,Nomencalture!$G$20:$H$33,2,0)</f>
        <v>Credit Card Purchases / Minimum Payment</v>
      </c>
      <c r="R604" s="16" t="str">
        <f t="shared" si="144"/>
        <v>06MB</v>
      </c>
      <c r="S604" s="16" t="s">
        <v>90</v>
      </c>
      <c r="T604" s="21">
        <v>6</v>
      </c>
      <c r="U604" s="21">
        <v>6</v>
      </c>
      <c r="V604" s="53" t="str">
        <f t="shared" si="138"/>
        <v>ALTER TABLE MDL_ABT_B_PD_TDC_S01 ADD I_R_PRC_MPY_ST_06MB NUMBER;</v>
      </c>
      <c r="W604" s="9" t="str">
        <f>","&amp;H604&amp;"(CASE WHEN TIPO_CNSM_CD='"&amp;P604&amp;"' AND "&amp;X604&amp;" THEN "&amp;G604&amp;" END) AS "&amp;I604</f>
        <v>,AVG(CASE WHEN TIPO_CNSM_CD='PRC_MPY' AND B.PERIODOMES=TO_CHAR(ADD_MONTHS(A.REF_DATE,-6),'YYYYMM') THEN R_CNS_PGOMIN END) AS I_R_PRC_MPY_ST_06MB</v>
      </c>
      <c r="X604" s="54" t="str">
        <f t="shared" si="139"/>
        <v>B.PERIODOMES=TO_CHAR(ADD_MONTHS(A.REF_DATE,-6),'YYYYMM')</v>
      </c>
      <c r="Y604" s="54" t="str">
        <f>","&amp;I604&amp;"=B."&amp;I604</f>
        <v>,I_R_PRC_MPY_ST_06MB=B.I_R_PRC_MPY_ST_06MB</v>
      </c>
      <c r="Z604" s="40" t="str">
        <f>",B."&amp;I604</f>
        <v>,B.I_R_PRC_MPY_ST_06MB</v>
      </c>
    </row>
    <row r="605" spans="1:26" x14ac:dyDescent="0.25">
      <c r="A605" s="8" t="s">
        <v>413</v>
      </c>
      <c r="B605" s="21">
        <f t="shared" si="140"/>
        <v>604</v>
      </c>
      <c r="C605" s="15">
        <f t="shared" si="141"/>
        <v>6</v>
      </c>
      <c r="D605" s="15">
        <f t="shared" si="145"/>
        <v>24</v>
      </c>
      <c r="E605" s="48" t="s">
        <v>402</v>
      </c>
      <c r="F605" s="48" t="s">
        <v>196</v>
      </c>
      <c r="G605" s="15" t="s">
        <v>178</v>
      </c>
      <c r="H605" s="15" t="s">
        <v>85</v>
      </c>
      <c r="I605" s="61" t="str">
        <f t="shared" si="146"/>
        <v>I_R_PRC_MPY_ST_09MB</v>
      </c>
      <c r="J605" s="15" cm="1">
        <f t="array" ref="J605">SUMPRODUCT(--(I605=$I$2:$I$625))</f>
        <v>1</v>
      </c>
      <c r="K605" s="14">
        <v>20</v>
      </c>
      <c r="L605" s="15" t="s">
        <v>457</v>
      </c>
      <c r="M605" s="15" t="s">
        <v>10</v>
      </c>
      <c r="N605" s="14" t="s">
        <v>11</v>
      </c>
      <c r="O605" s="15" t="str">
        <f>"R_"&amp;P605&amp;"_"&amp;F605</f>
        <v>R_PRC_MPY_ST</v>
      </c>
      <c r="P605" s="14" t="s">
        <v>499</v>
      </c>
      <c r="Q605" s="14" t="str">
        <f>VLOOKUP(L605,Nomencalture!$G$20:$H$33,2,0)</f>
        <v>Credit Card Purchases / Minimum Payment</v>
      </c>
      <c r="R605" s="16" t="str">
        <f t="shared" si="144"/>
        <v>09MB</v>
      </c>
      <c r="S605" s="16" t="s">
        <v>90</v>
      </c>
      <c r="T605" s="21">
        <v>9</v>
      </c>
      <c r="U605" s="21">
        <v>9</v>
      </c>
      <c r="V605" s="53" t="str">
        <f t="shared" si="138"/>
        <v>ALTER TABLE MDL_ABT_B_PD_TDC_S01 ADD I_R_PRC_MPY_ST_09MB NUMBER;</v>
      </c>
      <c r="W605" s="9" t="str">
        <f>","&amp;H605&amp;"(CASE WHEN TIPO_CNSM_CD='"&amp;P605&amp;"' AND "&amp;X605&amp;" THEN "&amp;G605&amp;" END) AS "&amp;I605</f>
        <v>,AVG(CASE WHEN TIPO_CNSM_CD='PRC_MPY' AND B.PERIODOMES=TO_CHAR(ADD_MONTHS(A.REF_DATE,-9),'YYYYMM') THEN R_CNS_PGOMIN END) AS I_R_PRC_MPY_ST_09MB</v>
      </c>
      <c r="X605" s="54" t="str">
        <f t="shared" si="139"/>
        <v>B.PERIODOMES=TO_CHAR(ADD_MONTHS(A.REF_DATE,-9),'YYYYMM')</v>
      </c>
      <c r="Y605" s="54" t="str">
        <f>","&amp;I605&amp;"=B."&amp;I605</f>
        <v>,I_R_PRC_MPY_ST_09MB=B.I_R_PRC_MPY_ST_09MB</v>
      </c>
      <c r="Z605" s="40" t="str">
        <f>",B."&amp;I605</f>
        <v>,B.I_R_PRC_MPY_ST_09MB</v>
      </c>
    </row>
    <row r="606" spans="1:26" x14ac:dyDescent="0.25">
      <c r="A606" s="8" t="s">
        <v>413</v>
      </c>
      <c r="B606" s="21">
        <f t="shared" si="140"/>
        <v>605</v>
      </c>
      <c r="C606" s="15">
        <f t="shared" si="141"/>
        <v>7</v>
      </c>
      <c r="D606" s="15">
        <f t="shared" si="145"/>
        <v>24</v>
      </c>
      <c r="E606" s="48" t="s">
        <v>402</v>
      </c>
      <c r="F606" s="48" t="s">
        <v>196</v>
      </c>
      <c r="G606" s="15" t="s">
        <v>178</v>
      </c>
      <c r="H606" s="15" t="s">
        <v>85</v>
      </c>
      <c r="I606" s="61" t="str">
        <f t="shared" si="146"/>
        <v>I_R_PRC_MPY_ST_12MB</v>
      </c>
      <c r="J606" s="15" cm="1">
        <f t="array" ref="J606">SUMPRODUCT(--(I606=$I$2:$I$625))</f>
        <v>1</v>
      </c>
      <c r="K606" s="14">
        <v>20</v>
      </c>
      <c r="L606" s="15" t="s">
        <v>457</v>
      </c>
      <c r="M606" s="15" t="s">
        <v>10</v>
      </c>
      <c r="N606" s="14" t="s">
        <v>11</v>
      </c>
      <c r="O606" s="15" t="str">
        <f>"R_"&amp;P606&amp;"_"&amp;F606</f>
        <v>R_PRC_MPY_ST</v>
      </c>
      <c r="P606" s="14" t="s">
        <v>499</v>
      </c>
      <c r="Q606" s="14" t="str">
        <f>VLOOKUP(L606,Nomencalture!$G$20:$H$33,2,0)</f>
        <v>Credit Card Purchases / Minimum Payment</v>
      </c>
      <c r="R606" s="16" t="str">
        <f t="shared" si="144"/>
        <v>12MB</v>
      </c>
      <c r="S606" s="16" t="s">
        <v>90</v>
      </c>
      <c r="T606" s="21">
        <v>12</v>
      </c>
      <c r="U606" s="21">
        <v>12</v>
      </c>
      <c r="V606" s="53" t="str">
        <f t="shared" si="138"/>
        <v>ALTER TABLE MDL_ABT_B_PD_TDC_S01 ADD I_R_PRC_MPY_ST_12MB NUMBER;</v>
      </c>
      <c r="W606" s="9" t="str">
        <f>","&amp;H606&amp;"(CASE WHEN TIPO_CNSM_CD='"&amp;P606&amp;"' AND "&amp;X606&amp;" THEN "&amp;G606&amp;" END) AS "&amp;I606</f>
        <v>,AVG(CASE WHEN TIPO_CNSM_CD='PRC_MPY' AND B.PERIODOMES=TO_CHAR(ADD_MONTHS(A.REF_DATE,-12),'YYYYMM') THEN R_CNS_PGOMIN END) AS I_R_PRC_MPY_ST_12MB</v>
      </c>
      <c r="X606" s="54" t="str">
        <f t="shared" si="139"/>
        <v>B.PERIODOMES=TO_CHAR(ADD_MONTHS(A.REF_DATE,-12),'YYYYMM')</v>
      </c>
      <c r="Y606" s="54" t="str">
        <f>","&amp;I606&amp;"=B."&amp;I606</f>
        <v>,I_R_PRC_MPY_ST_12MB=B.I_R_PRC_MPY_ST_12MB</v>
      </c>
      <c r="Z606" s="40" t="str">
        <f>",B."&amp;I606</f>
        <v>,B.I_R_PRC_MPY_ST_12MB</v>
      </c>
    </row>
    <row r="607" spans="1:26" x14ac:dyDescent="0.25">
      <c r="A607" s="8" t="s">
        <v>413</v>
      </c>
      <c r="B607" s="21">
        <f t="shared" si="140"/>
        <v>606</v>
      </c>
      <c r="C607" s="15">
        <f t="shared" si="141"/>
        <v>8</v>
      </c>
      <c r="D607" s="15">
        <f t="shared" si="145"/>
        <v>24</v>
      </c>
      <c r="E607" s="48" t="s">
        <v>402</v>
      </c>
      <c r="F607" s="48" t="s">
        <v>196</v>
      </c>
      <c r="G607" s="15" t="s">
        <v>179</v>
      </c>
      <c r="H607" s="15" t="s">
        <v>85</v>
      </c>
      <c r="I607" s="61" t="str">
        <f t="shared" si="146"/>
        <v>I_MV_R_PRC_MPY_ST_L00M</v>
      </c>
      <c r="J607" s="15" cm="1">
        <f t="array" ref="J607">SUMPRODUCT(--(I607=$I$2:$I$625))</f>
        <v>1</v>
      </c>
      <c r="K607" s="14">
        <v>20</v>
      </c>
      <c r="L607" s="15" t="s">
        <v>457</v>
      </c>
      <c r="M607" s="15" t="s">
        <v>10</v>
      </c>
      <c r="N607" s="14" t="s">
        <v>520</v>
      </c>
      <c r="O607" s="15" t="str">
        <f>"R_"&amp;P607&amp;"_"&amp;F607</f>
        <v>R_PRC_MPY_ST</v>
      </c>
      <c r="P607" s="14" t="s">
        <v>499</v>
      </c>
      <c r="Q607" s="14" t="str">
        <f>VLOOKUP(L607,Nomencalture!$G$20:$H$33,2,0)</f>
        <v>Credit Card Purchases / Minimum Payment</v>
      </c>
      <c r="R607" s="16" t="str">
        <f>IF(AND(S607="P",N607="R"),TEXT(T607,"00")&amp;"MB",IF(OR(T607&gt;1,N607="VM"),"L"&amp;TEXT(T607,"00")&amp;"_"&amp;TEXT(U607,"00"),"L"&amp;TEXT(U607,"00")&amp;"M"))</f>
        <v>L00M</v>
      </c>
      <c r="S607" s="16" t="s">
        <v>90</v>
      </c>
      <c r="T607" s="20">
        <v>1</v>
      </c>
      <c r="U607" s="21">
        <v>0</v>
      </c>
      <c r="V607" s="53" t="str">
        <f t="shared" si="138"/>
        <v>ALTER TABLE MDL_ABT_B_PD_TDC_S01 ADD I_MV_R_PRC_MPY_ST_L00M NUMBER;</v>
      </c>
      <c r="W607" s="9" t="str">
        <f>","&amp;H607&amp;"(CASE WHEN TIPO_CNSM_CD='"&amp;P607&amp;"' AND "&amp;X607&amp;" THEN "&amp;G607&amp;" END) AS "&amp;I607</f>
        <v>,AVG(CASE WHEN TIPO_CNSM_CD='PRC_MPY' AND B.PERIODOMES=TO_CHAR(ADD_MONTHS(A.REF_DATE,-0),'YYYYMM') THEN VM_R_CNS_PGOMIN END) AS I_MV_R_PRC_MPY_ST_L00M</v>
      </c>
      <c r="X607" s="54" t="str">
        <f t="shared" si="139"/>
        <v>B.PERIODOMES=TO_CHAR(ADD_MONTHS(A.REF_DATE,-0),'YYYYMM')</v>
      </c>
      <c r="Y607" s="54" t="str">
        <f>","&amp;I607&amp;"=B."&amp;I607</f>
        <v>,I_MV_R_PRC_MPY_ST_L00M=B.I_MV_R_PRC_MPY_ST_L00M</v>
      </c>
      <c r="Z607" s="40" t="str">
        <f>",B."&amp;I607</f>
        <v>,B.I_MV_R_PRC_MPY_ST_L00M</v>
      </c>
    </row>
    <row r="608" spans="1:26" x14ac:dyDescent="0.25">
      <c r="A608" s="8" t="s">
        <v>413</v>
      </c>
      <c r="B608" s="21">
        <f t="shared" si="140"/>
        <v>607</v>
      </c>
      <c r="C608" s="15">
        <f t="shared" si="141"/>
        <v>9</v>
      </c>
      <c r="D608" s="15">
        <f t="shared" si="145"/>
        <v>24</v>
      </c>
      <c r="E608" s="48" t="s">
        <v>402</v>
      </c>
      <c r="F608" s="48" t="s">
        <v>196</v>
      </c>
      <c r="G608" s="15" t="s">
        <v>179</v>
      </c>
      <c r="H608" s="15" t="s">
        <v>85</v>
      </c>
      <c r="I608" s="61" t="str">
        <f t="shared" si="146"/>
        <v>I_MV_R_PRC_MPY_ST_L02_01</v>
      </c>
      <c r="J608" s="15" cm="1">
        <f t="array" ref="J608">SUMPRODUCT(--(I608=$I$2:$I$625))</f>
        <v>1</v>
      </c>
      <c r="K608" s="14">
        <v>24</v>
      </c>
      <c r="L608" s="15" t="s">
        <v>457</v>
      </c>
      <c r="M608" s="15" t="s">
        <v>10</v>
      </c>
      <c r="N608" s="14" t="s">
        <v>520</v>
      </c>
      <c r="O608" s="15" t="str">
        <f>"R_"&amp;P608&amp;"_"&amp;F608</f>
        <v>R_PRC_MPY_ST</v>
      </c>
      <c r="P608" s="14" t="s">
        <v>499</v>
      </c>
      <c r="Q608" s="14" t="str">
        <f>VLOOKUP(L608,Nomencalture!$G$20:$H$33,2,0)</f>
        <v>Credit Card Purchases / Minimum Payment</v>
      </c>
      <c r="R608" s="16" t="str">
        <f>IF(AND(S608="P",N608="R"),TEXT(T608,"00")&amp;"MB",IF(OR(T608&gt;1,N608="VM"),"L"&amp;TEXT(T608,"00")&amp;"_"&amp;TEXT(U608,"00"),"L"&amp;TEXT(U608,"00")&amp;"M"))</f>
        <v>L02_01</v>
      </c>
      <c r="S608" s="16" t="s">
        <v>90</v>
      </c>
      <c r="T608" s="16">
        <v>2</v>
      </c>
      <c r="U608" s="22">
        <v>1</v>
      </c>
      <c r="V608" s="53" t="str">
        <f t="shared" si="138"/>
        <v>ALTER TABLE MDL_ABT_B_PD_TDC_S01 ADD I_MV_R_PRC_MPY_ST_L02_01 NUMBER;</v>
      </c>
      <c r="W608" s="9" t="str">
        <f>","&amp;H608&amp;"(CASE WHEN TIPO_CNSM_CD='"&amp;P608&amp;"' AND "&amp;X608&amp;" THEN "&amp;G608&amp;" END) AS "&amp;I608</f>
        <v>,AVG(CASE WHEN TIPO_CNSM_CD='PRC_MPY' AND B.PERIODOMES=TO_CHAR(ADD_MONTHS(A.REF_DATE,-1),'YYYYMM') THEN VM_R_CNS_PGOMIN END) AS I_MV_R_PRC_MPY_ST_L02_01</v>
      </c>
      <c r="X608" s="54" t="str">
        <f t="shared" si="139"/>
        <v>B.PERIODOMES=TO_CHAR(ADD_MONTHS(A.REF_DATE,-1),'YYYYMM')</v>
      </c>
      <c r="Y608" s="54" t="str">
        <f>","&amp;I608&amp;"=B."&amp;I608</f>
        <v>,I_MV_R_PRC_MPY_ST_L02_01=B.I_MV_R_PRC_MPY_ST_L02_01</v>
      </c>
      <c r="Z608" s="40" t="str">
        <f>",B."&amp;I608</f>
        <v>,B.I_MV_R_PRC_MPY_ST_L02_01</v>
      </c>
    </row>
    <row r="609" spans="1:26" x14ac:dyDescent="0.25">
      <c r="A609" s="8" t="s">
        <v>413</v>
      </c>
      <c r="B609" s="21">
        <f t="shared" si="140"/>
        <v>608</v>
      </c>
      <c r="C609" s="15">
        <f t="shared" si="141"/>
        <v>10</v>
      </c>
      <c r="D609" s="15">
        <f t="shared" si="145"/>
        <v>24</v>
      </c>
      <c r="E609" s="48" t="s">
        <v>402</v>
      </c>
      <c r="F609" s="48" t="s">
        <v>196</v>
      </c>
      <c r="G609" s="15" t="s">
        <v>179</v>
      </c>
      <c r="H609" s="15" t="s">
        <v>85</v>
      </c>
      <c r="I609" s="61" t="str">
        <f t="shared" si="146"/>
        <v>I_MV_R_PRC_MPY_ST_L03_02</v>
      </c>
      <c r="J609" s="15" cm="1">
        <f t="array" ref="J609">SUMPRODUCT(--(I609=$I$2:$I$625))</f>
        <v>1</v>
      </c>
      <c r="K609" s="14">
        <v>24</v>
      </c>
      <c r="L609" s="15" t="s">
        <v>457</v>
      </c>
      <c r="M609" s="15" t="s">
        <v>10</v>
      </c>
      <c r="N609" s="14" t="s">
        <v>520</v>
      </c>
      <c r="O609" s="15" t="str">
        <f>"R_"&amp;P609&amp;"_"&amp;F609</f>
        <v>R_PRC_MPY_ST</v>
      </c>
      <c r="P609" s="14" t="s">
        <v>499</v>
      </c>
      <c r="Q609" s="14" t="str">
        <f>VLOOKUP(L609,Nomencalture!$G$20:$H$33,2,0)</f>
        <v>Credit Card Purchases / Minimum Payment</v>
      </c>
      <c r="R609" s="16" t="str">
        <f t="shared" ref="R609:R613" si="147">IF(AND(S609="P",N609="R"),TEXT(T609,"00")&amp;"MB",IF(OR(T609&gt;1,N609="VM"),"L"&amp;TEXT(T609,"00")&amp;"_"&amp;TEXT(U609,"00"),"L"&amp;TEXT(U609,"00")&amp;"M"))</f>
        <v>L03_02</v>
      </c>
      <c r="S609" s="16" t="s">
        <v>90</v>
      </c>
      <c r="T609" s="16">
        <v>3</v>
      </c>
      <c r="U609" s="22">
        <v>2</v>
      </c>
      <c r="V609" s="53" t="str">
        <f t="shared" si="138"/>
        <v>ALTER TABLE MDL_ABT_B_PD_TDC_S01 ADD I_MV_R_PRC_MPY_ST_L03_02 NUMBER;</v>
      </c>
      <c r="W609" s="9" t="str">
        <f>","&amp;H609&amp;"(CASE WHEN TIPO_CNSM_CD='"&amp;P609&amp;"' AND "&amp;X609&amp;" THEN "&amp;G609&amp;" END) AS "&amp;I609</f>
        <v>,AVG(CASE WHEN TIPO_CNSM_CD='PRC_MPY' AND B.PERIODOMES=TO_CHAR(ADD_MONTHS(A.REF_DATE,-2),'YYYYMM') THEN VM_R_CNS_PGOMIN END) AS I_MV_R_PRC_MPY_ST_L03_02</v>
      </c>
      <c r="X609" s="54" t="str">
        <f t="shared" si="139"/>
        <v>B.PERIODOMES=TO_CHAR(ADD_MONTHS(A.REF_DATE,-2),'YYYYMM')</v>
      </c>
      <c r="Y609" s="54" t="str">
        <f>","&amp;I609&amp;"=B."&amp;I609</f>
        <v>,I_MV_R_PRC_MPY_ST_L03_02=B.I_MV_R_PRC_MPY_ST_L03_02</v>
      </c>
      <c r="Z609" s="40" t="str">
        <f>",B."&amp;I609</f>
        <v>,B.I_MV_R_PRC_MPY_ST_L03_02</v>
      </c>
    </row>
    <row r="610" spans="1:26" x14ac:dyDescent="0.25">
      <c r="A610" s="8" t="s">
        <v>413</v>
      </c>
      <c r="B610" s="21">
        <f t="shared" si="140"/>
        <v>609</v>
      </c>
      <c r="C610" s="15">
        <f t="shared" si="141"/>
        <v>11</v>
      </c>
      <c r="D610" s="15">
        <f t="shared" si="145"/>
        <v>24</v>
      </c>
      <c r="E610" s="48" t="s">
        <v>402</v>
      </c>
      <c r="F610" s="48" t="s">
        <v>196</v>
      </c>
      <c r="G610" s="15" t="s">
        <v>180</v>
      </c>
      <c r="H610" s="15" t="s">
        <v>85</v>
      </c>
      <c r="I610" s="61" t="str">
        <f t="shared" si="146"/>
        <v>I_QV_R_PRC_MPY_ST_L06_03</v>
      </c>
      <c r="J610" s="15" cm="1">
        <f t="array" ref="J610">SUMPRODUCT(--(I610=$I$2:$I$625))</f>
        <v>1</v>
      </c>
      <c r="K610" s="14">
        <v>24</v>
      </c>
      <c r="L610" s="15" t="s">
        <v>457</v>
      </c>
      <c r="M610" s="15" t="s">
        <v>10</v>
      </c>
      <c r="N610" s="14" t="s">
        <v>521</v>
      </c>
      <c r="O610" s="15" t="str">
        <f>"R_"&amp;P610&amp;"_"&amp;F610</f>
        <v>R_PRC_MPY_ST</v>
      </c>
      <c r="P610" s="14" t="s">
        <v>499</v>
      </c>
      <c r="Q610" s="14" t="str">
        <f>VLOOKUP(L610,Nomencalture!$G$20:$H$33,2,0)</f>
        <v>Credit Card Purchases / Minimum Payment</v>
      </c>
      <c r="R610" s="16" t="str">
        <f t="shared" si="147"/>
        <v>L06_03</v>
      </c>
      <c r="S610" s="16" t="s">
        <v>90</v>
      </c>
      <c r="T610" s="16">
        <v>6</v>
      </c>
      <c r="U610" s="22">
        <v>3</v>
      </c>
      <c r="V610" s="53" t="str">
        <f t="shared" si="138"/>
        <v>ALTER TABLE MDL_ABT_B_PD_TDC_S01 ADD I_QV_R_PRC_MPY_ST_L06_03 NUMBER;</v>
      </c>
      <c r="W610" s="9" t="str">
        <f>","&amp;H610&amp;"(CASE WHEN TIPO_CNSM_CD='"&amp;P610&amp;"' AND "&amp;X610&amp;" THEN "&amp;G610&amp;" END) AS "&amp;I610</f>
        <v>,AVG(CASE WHEN TIPO_CNSM_CD='PRC_MPY' AND B.PERIODOMES=TO_CHAR(ADD_MONTHS(A.REF_DATE,-3),'YYYYMM') THEN VT_R_CNS_PGOMIN END) AS I_QV_R_PRC_MPY_ST_L06_03</v>
      </c>
      <c r="X610" s="54" t="str">
        <f t="shared" si="139"/>
        <v>B.PERIODOMES=TO_CHAR(ADD_MONTHS(A.REF_DATE,-3),'YYYYMM')</v>
      </c>
      <c r="Y610" s="54" t="str">
        <f>","&amp;I610&amp;"=B."&amp;I610</f>
        <v>,I_QV_R_PRC_MPY_ST_L06_03=B.I_QV_R_PRC_MPY_ST_L06_03</v>
      </c>
      <c r="Z610" s="40" t="str">
        <f>",B."&amp;I610</f>
        <v>,B.I_QV_R_PRC_MPY_ST_L06_03</v>
      </c>
    </row>
    <row r="611" spans="1:26" x14ac:dyDescent="0.25">
      <c r="A611" s="8" t="s">
        <v>413</v>
      </c>
      <c r="B611" s="21">
        <f t="shared" si="140"/>
        <v>610</v>
      </c>
      <c r="C611" s="15">
        <f t="shared" si="141"/>
        <v>12</v>
      </c>
      <c r="D611" s="15">
        <f t="shared" si="145"/>
        <v>24</v>
      </c>
      <c r="E611" s="48" t="s">
        <v>402</v>
      </c>
      <c r="F611" s="48" t="s">
        <v>196</v>
      </c>
      <c r="G611" s="15" t="s">
        <v>180</v>
      </c>
      <c r="H611" s="15" t="s">
        <v>85</v>
      </c>
      <c r="I611" s="61" t="str">
        <f t="shared" si="146"/>
        <v>I_QV_R_PRC_MPY_ST_L09_06</v>
      </c>
      <c r="J611" s="15" cm="1">
        <f t="array" ref="J611">SUMPRODUCT(--(I611=$I$2:$I$625))</f>
        <v>1</v>
      </c>
      <c r="K611" s="14">
        <v>24</v>
      </c>
      <c r="L611" s="15" t="s">
        <v>457</v>
      </c>
      <c r="M611" s="15" t="s">
        <v>10</v>
      </c>
      <c r="N611" s="14" t="s">
        <v>521</v>
      </c>
      <c r="O611" s="15" t="str">
        <f>"R_"&amp;P611&amp;"_"&amp;F611</f>
        <v>R_PRC_MPY_ST</v>
      </c>
      <c r="P611" s="14" t="s">
        <v>499</v>
      </c>
      <c r="Q611" s="14" t="str">
        <f>VLOOKUP(L611,Nomencalture!$G$20:$H$33,2,0)</f>
        <v>Credit Card Purchases / Minimum Payment</v>
      </c>
      <c r="R611" s="16" t="str">
        <f t="shared" si="147"/>
        <v>L09_06</v>
      </c>
      <c r="S611" s="16" t="s">
        <v>90</v>
      </c>
      <c r="T611" s="16">
        <v>9</v>
      </c>
      <c r="U611" s="22">
        <v>6</v>
      </c>
      <c r="V611" s="53" t="str">
        <f t="shared" si="138"/>
        <v>ALTER TABLE MDL_ABT_B_PD_TDC_S01 ADD I_QV_R_PRC_MPY_ST_L09_06 NUMBER;</v>
      </c>
      <c r="W611" s="9" t="str">
        <f>","&amp;H611&amp;"(CASE WHEN TIPO_CNSM_CD='"&amp;P611&amp;"' AND "&amp;X611&amp;" THEN "&amp;G611&amp;" END) AS "&amp;I611</f>
        <v>,AVG(CASE WHEN TIPO_CNSM_CD='PRC_MPY' AND B.PERIODOMES=TO_CHAR(ADD_MONTHS(A.REF_DATE,-6),'YYYYMM') THEN VT_R_CNS_PGOMIN END) AS I_QV_R_PRC_MPY_ST_L09_06</v>
      </c>
      <c r="X611" s="54" t="str">
        <f t="shared" si="139"/>
        <v>B.PERIODOMES=TO_CHAR(ADD_MONTHS(A.REF_DATE,-6),'YYYYMM')</v>
      </c>
      <c r="Y611" s="54" t="str">
        <f>","&amp;I611&amp;"=B."&amp;I611</f>
        <v>,I_QV_R_PRC_MPY_ST_L09_06=B.I_QV_R_PRC_MPY_ST_L09_06</v>
      </c>
      <c r="Z611" s="40" t="str">
        <f>",B."&amp;I611</f>
        <v>,B.I_QV_R_PRC_MPY_ST_L09_06</v>
      </c>
    </row>
    <row r="612" spans="1:26" x14ac:dyDescent="0.25">
      <c r="A612" s="8" t="s">
        <v>413</v>
      </c>
      <c r="B612" s="21">
        <f t="shared" si="140"/>
        <v>611</v>
      </c>
      <c r="C612" s="15">
        <f t="shared" si="141"/>
        <v>13</v>
      </c>
      <c r="D612" s="15">
        <f t="shared" si="145"/>
        <v>24</v>
      </c>
      <c r="E612" s="48" t="s">
        <v>402</v>
      </c>
      <c r="F612" s="48" t="s">
        <v>196</v>
      </c>
      <c r="G612" s="15" t="s">
        <v>180</v>
      </c>
      <c r="H612" s="15" t="s">
        <v>85</v>
      </c>
      <c r="I612" s="61" t="str">
        <f t="shared" si="146"/>
        <v>I_QV_R_PRC_MPY_ST_L12_09</v>
      </c>
      <c r="J612" s="15" cm="1">
        <f t="array" ref="J612">SUMPRODUCT(--(I612=$I$2:$I$625))</f>
        <v>1</v>
      </c>
      <c r="K612" s="14">
        <v>24</v>
      </c>
      <c r="L612" s="15" t="s">
        <v>457</v>
      </c>
      <c r="M612" s="15" t="s">
        <v>10</v>
      </c>
      <c r="N612" s="14" t="s">
        <v>521</v>
      </c>
      <c r="O612" s="15" t="str">
        <f>"R_"&amp;P612&amp;"_"&amp;F612</f>
        <v>R_PRC_MPY_ST</v>
      </c>
      <c r="P612" s="14" t="s">
        <v>499</v>
      </c>
      <c r="Q612" s="14" t="str">
        <f>VLOOKUP(L612,Nomencalture!$G$20:$H$33,2,0)</f>
        <v>Credit Card Purchases / Minimum Payment</v>
      </c>
      <c r="R612" s="16" t="str">
        <f t="shared" si="147"/>
        <v>L12_09</v>
      </c>
      <c r="S612" s="16" t="s">
        <v>90</v>
      </c>
      <c r="T612" s="16">
        <v>12</v>
      </c>
      <c r="U612" s="22">
        <v>9</v>
      </c>
      <c r="V612" s="53" t="str">
        <f t="shared" si="138"/>
        <v>ALTER TABLE MDL_ABT_B_PD_TDC_S01 ADD I_QV_R_PRC_MPY_ST_L12_09 NUMBER;</v>
      </c>
      <c r="W612" s="9" t="str">
        <f>","&amp;H612&amp;"(CASE WHEN TIPO_CNSM_CD='"&amp;P612&amp;"' AND "&amp;X612&amp;" THEN "&amp;G612&amp;" END) AS "&amp;I612</f>
        <v>,AVG(CASE WHEN TIPO_CNSM_CD='PRC_MPY' AND B.PERIODOMES=TO_CHAR(ADD_MONTHS(A.REF_DATE,-9),'YYYYMM') THEN VT_R_CNS_PGOMIN END) AS I_QV_R_PRC_MPY_ST_L12_09</v>
      </c>
      <c r="X612" s="54" t="str">
        <f t="shared" si="139"/>
        <v>B.PERIODOMES=TO_CHAR(ADD_MONTHS(A.REF_DATE,-9),'YYYYMM')</v>
      </c>
      <c r="Y612" s="54" t="str">
        <f>","&amp;I612&amp;"=B."&amp;I612</f>
        <v>,I_QV_R_PRC_MPY_ST_L12_09=B.I_QV_R_PRC_MPY_ST_L12_09</v>
      </c>
      <c r="Z612" s="40" t="str">
        <f>",B."&amp;I612</f>
        <v>,B.I_QV_R_PRC_MPY_ST_L12_09</v>
      </c>
    </row>
    <row r="613" spans="1:26" x14ac:dyDescent="0.25">
      <c r="A613" s="8" t="s">
        <v>413</v>
      </c>
      <c r="B613" s="21">
        <f t="shared" si="140"/>
        <v>612</v>
      </c>
      <c r="C613" s="15">
        <f t="shared" si="141"/>
        <v>14</v>
      </c>
      <c r="D613" s="15">
        <f t="shared" si="145"/>
        <v>24</v>
      </c>
      <c r="E613" s="48" t="s">
        <v>402</v>
      </c>
      <c r="F613" s="48" t="s">
        <v>196</v>
      </c>
      <c r="G613" s="15" t="s">
        <v>181</v>
      </c>
      <c r="H613" s="15" t="s">
        <v>85</v>
      </c>
      <c r="I613" s="61" t="str">
        <f t="shared" si="146"/>
        <v>I_SV_R_PRC_MPY_ST_L12_06</v>
      </c>
      <c r="J613" s="15" cm="1">
        <f t="array" ref="J613">SUMPRODUCT(--(I613=$I$2:$I$625))</f>
        <v>1</v>
      </c>
      <c r="K613" s="14">
        <v>24</v>
      </c>
      <c r="L613" s="15" t="s">
        <v>457</v>
      </c>
      <c r="M613" s="15" t="s">
        <v>10</v>
      </c>
      <c r="N613" s="14" t="s">
        <v>523</v>
      </c>
      <c r="O613" s="15" t="str">
        <f>"R_"&amp;P613&amp;"_"&amp;F613</f>
        <v>R_PRC_MPY_ST</v>
      </c>
      <c r="P613" s="14" t="s">
        <v>499</v>
      </c>
      <c r="Q613" s="14" t="str">
        <f>VLOOKUP(L613,Nomencalture!$G$20:$H$33,2,0)</f>
        <v>Credit Card Purchases / Minimum Payment</v>
      </c>
      <c r="R613" s="16" t="str">
        <f t="shared" si="147"/>
        <v>L12_06</v>
      </c>
      <c r="S613" s="16" t="s">
        <v>90</v>
      </c>
      <c r="T613" s="16">
        <v>12</v>
      </c>
      <c r="U613" s="22">
        <v>6</v>
      </c>
      <c r="V613" s="53" t="str">
        <f t="shared" si="138"/>
        <v>ALTER TABLE MDL_ABT_B_PD_TDC_S01 ADD I_SV_R_PRC_MPY_ST_L12_06 NUMBER;</v>
      </c>
      <c r="W613" s="9" t="str">
        <f>","&amp;H613&amp;"(CASE WHEN TIPO_CNSM_CD='"&amp;P613&amp;"' AND "&amp;X613&amp;" THEN "&amp;G613&amp;" END) AS "&amp;I613</f>
        <v>,AVG(CASE WHEN TIPO_CNSM_CD='PRC_MPY' AND B.PERIODOMES=TO_CHAR(ADD_MONTHS(A.REF_DATE,-6),'YYYYMM') THEN VS_R_CNS_PGOMIN END) AS I_SV_R_PRC_MPY_ST_L12_06</v>
      </c>
      <c r="X613" s="54" t="str">
        <f t="shared" si="139"/>
        <v>B.PERIODOMES=TO_CHAR(ADD_MONTHS(A.REF_DATE,-6),'YYYYMM')</v>
      </c>
      <c r="Y613" s="54" t="str">
        <f>","&amp;I613&amp;"=B."&amp;I613</f>
        <v>,I_SV_R_PRC_MPY_ST_L12_06=B.I_SV_R_PRC_MPY_ST_L12_06</v>
      </c>
      <c r="Z613" s="40" t="str">
        <f>",B."&amp;I613</f>
        <v>,B.I_SV_R_PRC_MPY_ST_L12_06</v>
      </c>
    </row>
    <row r="614" spans="1:26" x14ac:dyDescent="0.25">
      <c r="A614" s="8" t="s">
        <v>413</v>
      </c>
      <c r="B614" s="21">
        <f t="shared" si="140"/>
        <v>613</v>
      </c>
      <c r="C614" s="15">
        <f t="shared" si="141"/>
        <v>15</v>
      </c>
      <c r="D614" s="15">
        <f t="shared" si="145"/>
        <v>24</v>
      </c>
      <c r="E614" s="48" t="s">
        <v>402</v>
      </c>
      <c r="F614" s="48" t="s">
        <v>196</v>
      </c>
      <c r="G614" s="15" t="s">
        <v>178</v>
      </c>
      <c r="H614" s="15" t="s">
        <v>85</v>
      </c>
      <c r="I614" s="61" t="str">
        <f t="shared" si="146"/>
        <v>I_AV_R_PRC_MPY_ST_L03M</v>
      </c>
      <c r="J614" s="15" cm="1">
        <f t="array" ref="J614">SUMPRODUCT(--(I614=$I$2:$I$625))</f>
        <v>1</v>
      </c>
      <c r="K614" s="14">
        <v>23</v>
      </c>
      <c r="L614" s="15" t="s">
        <v>457</v>
      </c>
      <c r="M614" s="15" t="s">
        <v>10</v>
      </c>
      <c r="N614" s="14" t="s">
        <v>15</v>
      </c>
      <c r="O614" s="15" t="str">
        <f>"R_"&amp;P614&amp;"_"&amp;F614</f>
        <v>R_PRC_MPY_ST</v>
      </c>
      <c r="P614" s="14" t="s">
        <v>499</v>
      </c>
      <c r="Q614" s="14" t="str">
        <f>VLOOKUP(L614,Nomencalture!$G$20:$H$33,2,0)</f>
        <v>Credit Card Purchases / Minimum Payment</v>
      </c>
      <c r="R614" s="16" t="str">
        <f>IF(AND(S614="P",N614="R"),TEXT(T614,"00")&amp;"MB",IF(OR(T614&gt;1,N614="VM"),"L"&amp;TEXT(T614,"00")&amp;"_"&amp;TEXT(U614,"00"),"L"&amp;TEXT(U614,"00")&amp;"M"))</f>
        <v>L03M</v>
      </c>
      <c r="S614" s="16" t="s">
        <v>54</v>
      </c>
      <c r="T614" s="20">
        <v>1</v>
      </c>
      <c r="U614" s="21">
        <v>3</v>
      </c>
      <c r="V614" s="53" t="str">
        <f t="shared" si="138"/>
        <v>ALTER TABLE MDL_ABT_B_PD_TDC_S01 ADD I_AV_R_PRC_MPY_ST_L03M NUMBER;</v>
      </c>
      <c r="W614" s="9" t="str">
        <f>","&amp;H614&amp;"(CASE WHEN TIPO_CNSM_CD='"&amp;P614&amp;"' AND "&amp;X614&amp;" THEN "&amp;G614&amp;" END) AS "&amp;I614</f>
        <v>,AVG(CASE WHEN TIPO_CNSM_CD='PRC_MPY' AND B.PERIODOMES BETWEEN TO_CHAR(ADD_MONTHS(A.REF_DATE,-3),'YYYYMM') AND TO_CHAR(ADD_MONTHS(A.REF_DATE,-1),'YYYYMM') THEN R_CNS_PGOMIN END) AS I_AV_R_PRC_MPY_ST_L03M</v>
      </c>
      <c r="X614" s="54" t="str">
        <f t="shared" si="139"/>
        <v>B.PERIODOMES BETWEEN TO_CHAR(ADD_MONTHS(A.REF_DATE,-3),'YYYYMM') AND TO_CHAR(ADD_MONTHS(A.REF_DATE,-1),'YYYYMM')</v>
      </c>
      <c r="Y614" s="54" t="str">
        <f>","&amp;I614&amp;"=B."&amp;I614</f>
        <v>,I_AV_R_PRC_MPY_ST_L03M=B.I_AV_R_PRC_MPY_ST_L03M</v>
      </c>
      <c r="Z614" s="40" t="str">
        <f>",B."&amp;I614</f>
        <v>,B.I_AV_R_PRC_MPY_ST_L03M</v>
      </c>
    </row>
    <row r="615" spans="1:26" x14ac:dyDescent="0.25">
      <c r="A615" s="8" t="s">
        <v>413</v>
      </c>
      <c r="B615" s="21">
        <f t="shared" si="140"/>
        <v>614</v>
      </c>
      <c r="C615" s="15">
        <f t="shared" si="141"/>
        <v>16</v>
      </c>
      <c r="D615" s="15">
        <f t="shared" si="145"/>
        <v>24</v>
      </c>
      <c r="E615" s="48" t="s">
        <v>402</v>
      </c>
      <c r="F615" s="48" t="s">
        <v>196</v>
      </c>
      <c r="G615" s="15" t="s">
        <v>178</v>
      </c>
      <c r="H615" s="15" t="s">
        <v>85</v>
      </c>
      <c r="I615" s="61" t="str">
        <f t="shared" si="146"/>
        <v>I_AV_R_PRC_MPY_ST_L06M</v>
      </c>
      <c r="J615" s="15" cm="1">
        <f t="array" ref="J615">SUMPRODUCT(--(I615=$I$2:$I$625))</f>
        <v>1</v>
      </c>
      <c r="K615" s="14">
        <v>23</v>
      </c>
      <c r="L615" s="15" t="s">
        <v>457</v>
      </c>
      <c r="M615" s="15" t="s">
        <v>10</v>
      </c>
      <c r="N615" s="14" t="s">
        <v>15</v>
      </c>
      <c r="O615" s="15" t="str">
        <f>"R_"&amp;P615&amp;"_"&amp;F615</f>
        <v>R_PRC_MPY_ST</v>
      </c>
      <c r="P615" s="14" t="s">
        <v>499</v>
      </c>
      <c r="Q615" s="14" t="str">
        <f>VLOOKUP(L615,Nomencalture!$G$20:$H$33,2,0)</f>
        <v>Credit Card Purchases / Minimum Payment</v>
      </c>
      <c r="R615" s="16" t="str">
        <f>IF(AND(S615="P",N615="R"),TEXT(T615,"00")&amp;"MB",IF(OR(T615&gt;1,N615="VM"),"L"&amp;TEXT(T615,"00")&amp;"_"&amp;TEXT(U615,"00"),"L"&amp;TEXT(U615,"00")&amp;"M"))</f>
        <v>L06M</v>
      </c>
      <c r="S615" s="16" t="s">
        <v>54</v>
      </c>
      <c r="T615" s="20">
        <v>1</v>
      </c>
      <c r="U615" s="21">
        <v>6</v>
      </c>
      <c r="V615" s="53" t="str">
        <f t="shared" si="138"/>
        <v>ALTER TABLE MDL_ABT_B_PD_TDC_S01 ADD I_AV_R_PRC_MPY_ST_L06M NUMBER;</v>
      </c>
      <c r="W615" s="9" t="str">
        <f>","&amp;H615&amp;"(CASE WHEN TIPO_CNSM_CD='"&amp;P615&amp;"' AND "&amp;X615&amp;" THEN "&amp;G615&amp;" END) AS "&amp;I615</f>
        <v>,AVG(CASE WHEN TIPO_CNSM_CD='PRC_MPY' AND B.PERIODOMES BETWEEN TO_CHAR(ADD_MONTHS(A.REF_DATE,-6),'YYYYMM') AND TO_CHAR(ADD_MONTHS(A.REF_DATE,-1),'YYYYMM') THEN R_CNS_PGOMIN END) AS I_AV_R_PRC_MPY_ST_L06M</v>
      </c>
      <c r="X615" s="54" t="str">
        <f t="shared" si="139"/>
        <v>B.PERIODOMES BETWEEN TO_CHAR(ADD_MONTHS(A.REF_DATE,-6),'YYYYMM') AND TO_CHAR(ADD_MONTHS(A.REF_DATE,-1),'YYYYMM')</v>
      </c>
      <c r="Y615" s="54" t="str">
        <f>","&amp;I615&amp;"=B."&amp;I615</f>
        <v>,I_AV_R_PRC_MPY_ST_L06M=B.I_AV_R_PRC_MPY_ST_L06M</v>
      </c>
      <c r="Z615" s="40" t="str">
        <f>",B."&amp;I615</f>
        <v>,B.I_AV_R_PRC_MPY_ST_L06M</v>
      </c>
    </row>
    <row r="616" spans="1:26" x14ac:dyDescent="0.25">
      <c r="A616" s="8" t="s">
        <v>413</v>
      </c>
      <c r="B616" s="21">
        <f t="shared" si="140"/>
        <v>615</v>
      </c>
      <c r="C616" s="15">
        <f t="shared" si="141"/>
        <v>17</v>
      </c>
      <c r="D616" s="15">
        <f t="shared" si="145"/>
        <v>24</v>
      </c>
      <c r="E616" s="48" t="s">
        <v>402</v>
      </c>
      <c r="F616" s="48" t="s">
        <v>196</v>
      </c>
      <c r="G616" s="15" t="s">
        <v>178</v>
      </c>
      <c r="H616" s="15" t="s">
        <v>85</v>
      </c>
      <c r="I616" s="61" t="str">
        <f t="shared" si="146"/>
        <v>I_AV_R_PRC_MPY_ST_L12M</v>
      </c>
      <c r="J616" s="15" cm="1">
        <f t="array" ref="J616">SUMPRODUCT(--(I616=$I$2:$I$625))</f>
        <v>1</v>
      </c>
      <c r="K616" s="14">
        <v>23</v>
      </c>
      <c r="L616" s="15" t="s">
        <v>457</v>
      </c>
      <c r="M616" s="15" t="s">
        <v>10</v>
      </c>
      <c r="N616" s="14" t="s">
        <v>15</v>
      </c>
      <c r="O616" s="15" t="str">
        <f>"R_"&amp;P616&amp;"_"&amp;F616</f>
        <v>R_PRC_MPY_ST</v>
      </c>
      <c r="P616" s="14" t="s">
        <v>499</v>
      </c>
      <c r="Q616" s="14" t="str">
        <f>VLOOKUP(L616,Nomencalture!$G$20:$H$33,2,0)</f>
        <v>Credit Card Purchases / Minimum Payment</v>
      </c>
      <c r="R616" s="16" t="str">
        <f t="shared" ref="R616:R625" si="148">IF(AND(S616="P",N616="R"),TEXT(T616,"00")&amp;"MB",IF(OR(T616&gt;1,N616="VM"),"L"&amp;TEXT(T616,"00")&amp;"_"&amp;TEXT(U616,"00"),"L"&amp;TEXT(U616,"00")&amp;"M"))</f>
        <v>L12M</v>
      </c>
      <c r="S616" s="16" t="s">
        <v>54</v>
      </c>
      <c r="T616" s="20">
        <v>1</v>
      </c>
      <c r="U616" s="21">
        <v>12</v>
      </c>
      <c r="V616" s="53" t="str">
        <f t="shared" si="138"/>
        <v>ALTER TABLE MDL_ABT_B_PD_TDC_S01 ADD I_AV_R_PRC_MPY_ST_L12M NUMBER;</v>
      </c>
      <c r="W616" s="9" t="str">
        <f>","&amp;H616&amp;"(CASE WHEN TIPO_CNSM_CD='"&amp;P616&amp;"' AND "&amp;X616&amp;" THEN "&amp;G616&amp;" END) AS "&amp;I616</f>
        <v>,AVG(CASE WHEN TIPO_CNSM_CD='PRC_MPY' AND B.PERIODOMES BETWEEN TO_CHAR(ADD_MONTHS(A.REF_DATE,-12),'YYYYMM') AND TO_CHAR(ADD_MONTHS(A.REF_DATE,-1),'YYYYMM') THEN R_CNS_PGOMIN END) AS I_AV_R_PRC_MPY_ST_L12M</v>
      </c>
      <c r="X616" s="54" t="str">
        <f t="shared" si="139"/>
        <v>B.PERIODOMES BETWEEN TO_CHAR(ADD_MONTHS(A.REF_DATE,-12),'YYYYMM') AND TO_CHAR(ADD_MONTHS(A.REF_DATE,-1),'YYYYMM')</v>
      </c>
      <c r="Y616" s="54" t="str">
        <f>","&amp;I616&amp;"=B."&amp;I616</f>
        <v>,I_AV_R_PRC_MPY_ST_L12M=B.I_AV_R_PRC_MPY_ST_L12M</v>
      </c>
      <c r="Z616" s="40" t="str">
        <f>",B."&amp;I616</f>
        <v>,B.I_AV_R_PRC_MPY_ST_L12M</v>
      </c>
    </row>
    <row r="617" spans="1:26" x14ac:dyDescent="0.25">
      <c r="A617" s="8" t="s">
        <v>413</v>
      </c>
      <c r="B617" s="21">
        <f t="shared" si="140"/>
        <v>616</v>
      </c>
      <c r="C617" s="15">
        <f t="shared" si="141"/>
        <v>18</v>
      </c>
      <c r="D617" s="15">
        <f t="shared" si="145"/>
        <v>24</v>
      </c>
      <c r="E617" s="48" t="s">
        <v>402</v>
      </c>
      <c r="F617" s="48" t="s">
        <v>196</v>
      </c>
      <c r="G617" s="15" t="s">
        <v>178</v>
      </c>
      <c r="H617" s="15" t="s">
        <v>85</v>
      </c>
      <c r="I617" s="61" t="str">
        <f t="shared" si="146"/>
        <v>I_AV_R_PRC_MPY_ST_L13_24</v>
      </c>
      <c r="J617" s="15" cm="1">
        <f t="array" ref="J617">SUMPRODUCT(--(I617=$I$2:$I$625))</f>
        <v>1</v>
      </c>
      <c r="K617" s="14">
        <v>25</v>
      </c>
      <c r="L617" s="15" t="s">
        <v>457</v>
      </c>
      <c r="M617" s="15" t="s">
        <v>10</v>
      </c>
      <c r="N617" s="14" t="s">
        <v>15</v>
      </c>
      <c r="O617" s="15" t="str">
        <f>"R_"&amp;P617&amp;"_"&amp;F617</f>
        <v>R_PRC_MPY_ST</v>
      </c>
      <c r="P617" s="14" t="s">
        <v>499</v>
      </c>
      <c r="Q617" s="14" t="str">
        <f>VLOOKUP(L617,Nomencalture!$G$20:$H$33,2,0)</f>
        <v>Credit Card Purchases / Minimum Payment</v>
      </c>
      <c r="R617" s="16" t="str">
        <f t="shared" si="148"/>
        <v>L13_24</v>
      </c>
      <c r="S617" s="16" t="s">
        <v>54</v>
      </c>
      <c r="T617" s="20">
        <v>13</v>
      </c>
      <c r="U617" s="21">
        <v>24</v>
      </c>
      <c r="V617" s="53" t="str">
        <f t="shared" si="138"/>
        <v>ALTER TABLE MDL_ABT_B_PD_TDC_S01 ADD I_AV_R_PRC_MPY_ST_L13_24 NUMBER;</v>
      </c>
      <c r="W617" s="9" t="str">
        <f>","&amp;H617&amp;"(CASE WHEN TIPO_CNSM_CD='"&amp;P617&amp;"' AND "&amp;X617&amp;" THEN "&amp;G617&amp;" END) AS "&amp;I617</f>
        <v>,AVG(CASE WHEN TIPO_CNSM_CD='PRC_MPY' AND B.PERIODOMES BETWEEN TO_CHAR(ADD_MONTHS(A.REF_DATE,-24),'YYYYMM') AND TO_CHAR(ADD_MONTHS(A.REF_DATE,-13),'YYYYMM') THEN R_CNS_PGOMIN END) AS I_AV_R_PRC_MPY_ST_L13_24</v>
      </c>
      <c r="X617" s="54" t="str">
        <f t="shared" si="139"/>
        <v>B.PERIODOMES BETWEEN TO_CHAR(ADD_MONTHS(A.REF_DATE,-24),'YYYYMM') AND TO_CHAR(ADD_MONTHS(A.REF_DATE,-13),'YYYYMM')</v>
      </c>
      <c r="Y617" s="54" t="str">
        <f>","&amp;I617&amp;"=B."&amp;I617</f>
        <v>,I_AV_R_PRC_MPY_ST_L13_24=B.I_AV_R_PRC_MPY_ST_L13_24</v>
      </c>
      <c r="Z617" s="40" t="str">
        <f>",B."&amp;I617</f>
        <v>,B.I_AV_R_PRC_MPY_ST_L13_24</v>
      </c>
    </row>
    <row r="618" spans="1:26" x14ac:dyDescent="0.25">
      <c r="A618" s="8" t="s">
        <v>413</v>
      </c>
      <c r="B618" s="21">
        <f t="shared" si="140"/>
        <v>617</v>
      </c>
      <c r="C618" s="15">
        <f t="shared" si="141"/>
        <v>19</v>
      </c>
      <c r="D618" s="15">
        <f t="shared" si="145"/>
        <v>24</v>
      </c>
      <c r="E618" s="48" t="s">
        <v>402</v>
      </c>
      <c r="F618" s="48" t="s">
        <v>196</v>
      </c>
      <c r="G618" s="15" t="s">
        <v>182</v>
      </c>
      <c r="H618" s="15" t="s">
        <v>86</v>
      </c>
      <c r="I618" s="61" t="str">
        <f t="shared" si="146"/>
        <v>I_SIN_R_PRC_MPY_ST_L03M</v>
      </c>
      <c r="J618" s="15" cm="1">
        <f t="array" ref="J618">SUMPRODUCT(--(I618=$I$2:$I$625))</f>
        <v>1</v>
      </c>
      <c r="K618" s="14">
        <v>24</v>
      </c>
      <c r="L618" s="15" t="s">
        <v>457</v>
      </c>
      <c r="M618" s="15" t="s">
        <v>10</v>
      </c>
      <c r="N618" s="14" t="s">
        <v>16</v>
      </c>
      <c r="O618" s="15" t="str">
        <f>"R_"&amp;P618&amp;"_"&amp;F618</f>
        <v>R_PRC_MPY_ST</v>
      </c>
      <c r="P618" s="14" t="s">
        <v>499</v>
      </c>
      <c r="Q618" s="14" t="str">
        <f>VLOOKUP(L618,Nomencalture!$G$20:$H$33,2,0)</f>
        <v>Credit Card Purchases / Minimum Payment</v>
      </c>
      <c r="R618" s="16" t="str">
        <f t="shared" si="148"/>
        <v>L03M</v>
      </c>
      <c r="S618" s="16" t="s">
        <v>54</v>
      </c>
      <c r="T618" s="20">
        <v>1</v>
      </c>
      <c r="U618" s="21">
        <v>3</v>
      </c>
      <c r="V618" s="53" t="str">
        <f t="shared" si="138"/>
        <v>ALTER TABLE MDL_ABT_B_PD_TDC_S01 ADD I_SIN_R_PRC_MPY_ST_L03M NUMBER;</v>
      </c>
      <c r="W618" s="9" t="str">
        <f>","&amp;H618&amp;"(CASE WHEN TIPO_CNSM_CD='"&amp;P618&amp;"' AND "&amp;X618&amp;" THEN "&amp;G618&amp;" END) AS "&amp;I618</f>
        <v>,SUM(CASE WHEN TIPO_CNSM_CD='PRC_MPY' AND B.PERIODOMES BETWEEN TO_CHAR(ADD_MONTHS(A.REF_DATE,-3),'YYYYMM') AND TO_CHAR(ADD_MONTHS(A.REF_DATE,-1),'YYYYMM') THEN IN_R_CNS_PGOMIN END) AS I_SIN_R_PRC_MPY_ST_L03M</v>
      </c>
      <c r="X618" s="54" t="str">
        <f t="shared" si="139"/>
        <v>B.PERIODOMES BETWEEN TO_CHAR(ADD_MONTHS(A.REF_DATE,-3),'YYYYMM') AND TO_CHAR(ADD_MONTHS(A.REF_DATE,-1),'YYYYMM')</v>
      </c>
      <c r="Y618" s="54" t="str">
        <f>","&amp;I618&amp;"=B."&amp;I618</f>
        <v>,I_SIN_R_PRC_MPY_ST_L03M=B.I_SIN_R_PRC_MPY_ST_L03M</v>
      </c>
      <c r="Z618" s="40" t="str">
        <f>",B."&amp;I618</f>
        <v>,B.I_SIN_R_PRC_MPY_ST_L03M</v>
      </c>
    </row>
    <row r="619" spans="1:26" x14ac:dyDescent="0.25">
      <c r="A619" s="8" t="s">
        <v>413</v>
      </c>
      <c r="B619" s="21">
        <f t="shared" si="140"/>
        <v>618</v>
      </c>
      <c r="C619" s="15">
        <f t="shared" si="141"/>
        <v>20</v>
      </c>
      <c r="D619" s="15">
        <f t="shared" si="145"/>
        <v>24</v>
      </c>
      <c r="E619" s="48" t="s">
        <v>402</v>
      </c>
      <c r="F619" s="48" t="s">
        <v>196</v>
      </c>
      <c r="G619" s="15" t="s">
        <v>182</v>
      </c>
      <c r="H619" s="15" t="s">
        <v>86</v>
      </c>
      <c r="I619" s="61" t="str">
        <f t="shared" si="146"/>
        <v>I_SIN_R_PRC_MPY_ST_L06M</v>
      </c>
      <c r="J619" s="15" cm="1">
        <f t="array" ref="J619">SUMPRODUCT(--(I619=$I$2:$I$625))</f>
        <v>1</v>
      </c>
      <c r="K619" s="14">
        <v>24</v>
      </c>
      <c r="L619" s="15" t="s">
        <v>457</v>
      </c>
      <c r="M619" s="15" t="s">
        <v>10</v>
      </c>
      <c r="N619" s="14" t="s">
        <v>16</v>
      </c>
      <c r="O619" s="15" t="str">
        <f>"R_"&amp;P619&amp;"_"&amp;F619</f>
        <v>R_PRC_MPY_ST</v>
      </c>
      <c r="P619" s="14" t="s">
        <v>499</v>
      </c>
      <c r="Q619" s="14" t="str">
        <f>VLOOKUP(L619,Nomencalture!$G$20:$H$33,2,0)</f>
        <v>Credit Card Purchases / Minimum Payment</v>
      </c>
      <c r="R619" s="16" t="str">
        <f t="shared" si="148"/>
        <v>L06M</v>
      </c>
      <c r="S619" s="16" t="s">
        <v>54</v>
      </c>
      <c r="T619" s="20">
        <v>1</v>
      </c>
      <c r="U619" s="21">
        <v>6</v>
      </c>
      <c r="V619" s="53" t="str">
        <f t="shared" si="138"/>
        <v>ALTER TABLE MDL_ABT_B_PD_TDC_S01 ADD I_SIN_R_PRC_MPY_ST_L06M NUMBER;</v>
      </c>
      <c r="W619" s="9" t="str">
        <f>","&amp;H619&amp;"(CASE WHEN TIPO_CNSM_CD='"&amp;P619&amp;"' AND "&amp;X619&amp;" THEN "&amp;G619&amp;" END) AS "&amp;I619</f>
        <v>,SUM(CASE WHEN TIPO_CNSM_CD='PRC_MPY' AND B.PERIODOMES BETWEEN TO_CHAR(ADD_MONTHS(A.REF_DATE,-6),'YYYYMM') AND TO_CHAR(ADD_MONTHS(A.REF_DATE,-1),'YYYYMM') THEN IN_R_CNS_PGOMIN END) AS I_SIN_R_PRC_MPY_ST_L06M</v>
      </c>
      <c r="X619" s="54" t="str">
        <f t="shared" si="139"/>
        <v>B.PERIODOMES BETWEEN TO_CHAR(ADD_MONTHS(A.REF_DATE,-6),'YYYYMM') AND TO_CHAR(ADD_MONTHS(A.REF_DATE,-1),'YYYYMM')</v>
      </c>
      <c r="Y619" s="54" t="str">
        <f>","&amp;I619&amp;"=B."&amp;I619</f>
        <v>,I_SIN_R_PRC_MPY_ST_L06M=B.I_SIN_R_PRC_MPY_ST_L06M</v>
      </c>
      <c r="Z619" s="40" t="str">
        <f>",B."&amp;I619</f>
        <v>,B.I_SIN_R_PRC_MPY_ST_L06M</v>
      </c>
    </row>
    <row r="620" spans="1:26" x14ac:dyDescent="0.25">
      <c r="A620" s="8" t="s">
        <v>413</v>
      </c>
      <c r="B620" s="21">
        <f t="shared" si="140"/>
        <v>619</v>
      </c>
      <c r="C620" s="15">
        <f t="shared" si="141"/>
        <v>21</v>
      </c>
      <c r="D620" s="15">
        <f t="shared" si="145"/>
        <v>24</v>
      </c>
      <c r="E620" s="48" t="s">
        <v>402</v>
      </c>
      <c r="F620" s="48" t="s">
        <v>196</v>
      </c>
      <c r="G620" s="15" t="s">
        <v>182</v>
      </c>
      <c r="H620" s="15" t="s">
        <v>86</v>
      </c>
      <c r="I620" s="61" t="str">
        <f t="shared" si="146"/>
        <v>I_SIN_R_PRC_MPY_ST_L12M</v>
      </c>
      <c r="J620" s="15" cm="1">
        <f t="array" ref="J620">SUMPRODUCT(--(I620=$I$2:$I$625))</f>
        <v>1</v>
      </c>
      <c r="K620" s="14">
        <v>24</v>
      </c>
      <c r="L620" s="15" t="s">
        <v>457</v>
      </c>
      <c r="M620" s="15" t="s">
        <v>10</v>
      </c>
      <c r="N620" s="14" t="s">
        <v>16</v>
      </c>
      <c r="O620" s="15" t="str">
        <f>"R_"&amp;P620&amp;"_"&amp;F620</f>
        <v>R_PRC_MPY_ST</v>
      </c>
      <c r="P620" s="14" t="s">
        <v>499</v>
      </c>
      <c r="Q620" s="14" t="str">
        <f>VLOOKUP(L620,Nomencalture!$G$20:$H$33,2,0)</f>
        <v>Credit Card Purchases / Minimum Payment</v>
      </c>
      <c r="R620" s="16" t="str">
        <f t="shared" si="148"/>
        <v>L12M</v>
      </c>
      <c r="S620" s="16" t="s">
        <v>54</v>
      </c>
      <c r="T620" s="20">
        <v>1</v>
      </c>
      <c r="U620" s="21">
        <v>12</v>
      </c>
      <c r="V620" s="53" t="str">
        <f t="shared" si="138"/>
        <v>ALTER TABLE MDL_ABT_B_PD_TDC_S01 ADD I_SIN_R_PRC_MPY_ST_L12M NUMBER;</v>
      </c>
      <c r="W620" s="9" t="str">
        <f>","&amp;H620&amp;"(CASE WHEN TIPO_CNSM_CD='"&amp;P620&amp;"' AND "&amp;X620&amp;" THEN "&amp;G620&amp;" END) AS "&amp;I620</f>
        <v>,SUM(CASE WHEN TIPO_CNSM_CD='PRC_MPY' AND B.PERIODOMES BETWEEN TO_CHAR(ADD_MONTHS(A.REF_DATE,-12),'YYYYMM') AND TO_CHAR(ADD_MONTHS(A.REF_DATE,-1),'YYYYMM') THEN IN_R_CNS_PGOMIN END) AS I_SIN_R_PRC_MPY_ST_L12M</v>
      </c>
      <c r="X620" s="54" t="str">
        <f t="shared" si="139"/>
        <v>B.PERIODOMES BETWEEN TO_CHAR(ADD_MONTHS(A.REF_DATE,-12),'YYYYMM') AND TO_CHAR(ADD_MONTHS(A.REF_DATE,-1),'YYYYMM')</v>
      </c>
      <c r="Y620" s="54" t="str">
        <f>","&amp;I620&amp;"=B."&amp;I620</f>
        <v>,I_SIN_R_PRC_MPY_ST_L12M=B.I_SIN_R_PRC_MPY_ST_L12M</v>
      </c>
      <c r="Z620" s="40" t="str">
        <f>",B."&amp;I620</f>
        <v>,B.I_SIN_R_PRC_MPY_ST_L12M</v>
      </c>
    </row>
    <row r="621" spans="1:26" x14ac:dyDescent="0.25">
      <c r="A621" s="8" t="s">
        <v>413</v>
      </c>
      <c r="B621" s="21">
        <f t="shared" si="140"/>
        <v>620</v>
      </c>
      <c r="C621" s="15">
        <f t="shared" si="141"/>
        <v>22</v>
      </c>
      <c r="D621" s="15">
        <f t="shared" si="145"/>
        <v>24</v>
      </c>
      <c r="E621" s="48" t="s">
        <v>402</v>
      </c>
      <c r="F621" s="48" t="s">
        <v>196</v>
      </c>
      <c r="G621" s="15" t="s">
        <v>182</v>
      </c>
      <c r="H621" s="15" t="s">
        <v>86</v>
      </c>
      <c r="I621" s="61" t="str">
        <f t="shared" si="146"/>
        <v>I_SIN_R_PRC_MPY_ST_L13_24</v>
      </c>
      <c r="J621" s="15" cm="1">
        <f t="array" ref="J621">SUMPRODUCT(--(I621=$I$2:$I$625))</f>
        <v>1</v>
      </c>
      <c r="K621" s="14">
        <v>26</v>
      </c>
      <c r="L621" s="15" t="s">
        <v>457</v>
      </c>
      <c r="M621" s="15" t="s">
        <v>10</v>
      </c>
      <c r="N621" s="14" t="s">
        <v>16</v>
      </c>
      <c r="O621" s="15" t="str">
        <f>"R_"&amp;P621&amp;"_"&amp;F621</f>
        <v>R_PRC_MPY_ST</v>
      </c>
      <c r="P621" s="14" t="s">
        <v>499</v>
      </c>
      <c r="Q621" s="14" t="str">
        <f>VLOOKUP(L621,Nomencalture!$G$20:$H$33,2,0)</f>
        <v>Credit Card Purchases / Minimum Payment</v>
      </c>
      <c r="R621" s="16" t="str">
        <f t="shared" si="148"/>
        <v>L13_24</v>
      </c>
      <c r="S621" s="16" t="s">
        <v>54</v>
      </c>
      <c r="T621" s="20">
        <v>13</v>
      </c>
      <c r="U621" s="21">
        <v>24</v>
      </c>
      <c r="V621" s="53" t="str">
        <f t="shared" si="138"/>
        <v>ALTER TABLE MDL_ABT_B_PD_TDC_S01 ADD I_SIN_R_PRC_MPY_ST_L13_24 NUMBER;</v>
      </c>
      <c r="W621" s="9" t="str">
        <f>","&amp;H621&amp;"(CASE WHEN TIPO_CNSM_CD='"&amp;P621&amp;"' AND "&amp;X621&amp;" THEN "&amp;G621&amp;" END) AS "&amp;I621</f>
        <v>,SUM(CASE WHEN TIPO_CNSM_CD='PRC_MPY' AND B.PERIODOMES BETWEEN TO_CHAR(ADD_MONTHS(A.REF_DATE,-24),'YYYYMM') AND TO_CHAR(ADD_MONTHS(A.REF_DATE,-13),'YYYYMM') THEN IN_R_CNS_PGOMIN END) AS I_SIN_R_PRC_MPY_ST_L13_24</v>
      </c>
      <c r="X621" s="54" t="str">
        <f t="shared" si="139"/>
        <v>B.PERIODOMES BETWEEN TO_CHAR(ADD_MONTHS(A.REF_DATE,-24),'YYYYMM') AND TO_CHAR(ADD_MONTHS(A.REF_DATE,-13),'YYYYMM')</v>
      </c>
      <c r="Y621" s="54" t="str">
        <f>","&amp;I621&amp;"=B."&amp;I621</f>
        <v>,I_SIN_R_PRC_MPY_ST_L13_24=B.I_SIN_R_PRC_MPY_ST_L13_24</v>
      </c>
      <c r="Z621" s="40" t="str">
        <f>",B."&amp;I621</f>
        <v>,B.I_SIN_R_PRC_MPY_ST_L13_24</v>
      </c>
    </row>
    <row r="622" spans="1:26" x14ac:dyDescent="0.25">
      <c r="A622" s="8" t="s">
        <v>413</v>
      </c>
      <c r="B622" s="21">
        <f t="shared" si="140"/>
        <v>621</v>
      </c>
      <c r="C622" s="15">
        <f t="shared" si="141"/>
        <v>23</v>
      </c>
      <c r="D622" s="15">
        <f t="shared" si="145"/>
        <v>24</v>
      </c>
      <c r="E622" s="48" t="s">
        <v>402</v>
      </c>
      <c r="F622" s="48" t="s">
        <v>196</v>
      </c>
      <c r="G622" s="15" t="s">
        <v>183</v>
      </c>
      <c r="H622" s="15" t="s">
        <v>86</v>
      </c>
      <c r="I622" s="61" t="str">
        <f t="shared" si="146"/>
        <v>I_SDC_R_PRC_MPY_ST_L03M</v>
      </c>
      <c r="J622" s="15" cm="1">
        <f t="array" ref="J622">SUMPRODUCT(--(I622=$I$2:$I$625))</f>
        <v>1</v>
      </c>
      <c r="K622" s="14">
        <v>24</v>
      </c>
      <c r="L622" s="15" t="s">
        <v>457</v>
      </c>
      <c r="M622" s="15" t="s">
        <v>10</v>
      </c>
      <c r="N622" s="14" t="s">
        <v>17</v>
      </c>
      <c r="O622" s="15" t="str">
        <f>"R_"&amp;P622&amp;"_"&amp;F622</f>
        <v>R_PRC_MPY_ST</v>
      </c>
      <c r="P622" s="14" t="s">
        <v>499</v>
      </c>
      <c r="Q622" s="14" t="str">
        <f>VLOOKUP(L622,Nomencalture!$G$20:$H$33,2,0)</f>
        <v>Credit Card Purchases / Minimum Payment</v>
      </c>
      <c r="R622" s="16" t="str">
        <f t="shared" si="148"/>
        <v>L03M</v>
      </c>
      <c r="S622" s="16" t="s">
        <v>54</v>
      </c>
      <c r="T622" s="20">
        <v>1</v>
      </c>
      <c r="U622" s="21">
        <v>3</v>
      </c>
      <c r="V622" s="53" t="str">
        <f t="shared" si="138"/>
        <v>ALTER TABLE MDL_ABT_B_PD_TDC_S01 ADD I_SDC_R_PRC_MPY_ST_L03M NUMBER;</v>
      </c>
      <c r="W622" s="9" t="str">
        <f>","&amp;H622&amp;"(CASE WHEN TIPO_CNSM_CD='"&amp;P622&amp;"' AND "&amp;X622&amp;" THEN "&amp;G622&amp;" END) AS "&amp;I622</f>
        <v>,SUM(CASE WHEN TIPO_CNSM_CD='PRC_MPY' AND B.PERIODOMES BETWEEN TO_CHAR(ADD_MONTHS(A.REF_DATE,-3),'YYYYMM') AND TO_CHAR(ADD_MONTHS(A.REF_DATE,-1),'YYYYMM') THEN DC_R_CNS_PGOMIN END) AS I_SDC_R_PRC_MPY_ST_L03M</v>
      </c>
      <c r="X622" s="54" t="str">
        <f t="shared" si="139"/>
        <v>B.PERIODOMES BETWEEN TO_CHAR(ADD_MONTHS(A.REF_DATE,-3),'YYYYMM') AND TO_CHAR(ADD_MONTHS(A.REF_DATE,-1),'YYYYMM')</v>
      </c>
      <c r="Y622" s="54" t="str">
        <f>","&amp;I622&amp;"=B."&amp;I622</f>
        <v>,I_SDC_R_PRC_MPY_ST_L03M=B.I_SDC_R_PRC_MPY_ST_L03M</v>
      </c>
      <c r="Z622" s="40" t="str">
        <f>",B."&amp;I622</f>
        <v>,B.I_SDC_R_PRC_MPY_ST_L03M</v>
      </c>
    </row>
    <row r="623" spans="1:26" x14ac:dyDescent="0.25">
      <c r="A623" s="8" t="s">
        <v>413</v>
      </c>
      <c r="B623" s="21">
        <f t="shared" si="140"/>
        <v>622</v>
      </c>
      <c r="C623" s="15">
        <f t="shared" si="141"/>
        <v>24</v>
      </c>
      <c r="D623" s="15">
        <f t="shared" si="145"/>
        <v>24</v>
      </c>
      <c r="E623" s="48" t="s">
        <v>402</v>
      </c>
      <c r="F623" s="48" t="s">
        <v>196</v>
      </c>
      <c r="G623" s="15" t="s">
        <v>183</v>
      </c>
      <c r="H623" s="15" t="s">
        <v>86</v>
      </c>
      <c r="I623" s="61" t="str">
        <f t="shared" si="146"/>
        <v>I_SDC_R_PRC_MPY_ST_L06M</v>
      </c>
      <c r="J623" s="15" cm="1">
        <f t="array" ref="J623">SUMPRODUCT(--(I623=$I$2:$I$625))</f>
        <v>1</v>
      </c>
      <c r="K623" s="14">
        <v>24</v>
      </c>
      <c r="L623" s="15" t="s">
        <v>457</v>
      </c>
      <c r="M623" s="15" t="s">
        <v>10</v>
      </c>
      <c r="N623" s="14" t="s">
        <v>17</v>
      </c>
      <c r="O623" s="15" t="str">
        <f>"R_"&amp;P623&amp;"_"&amp;F623</f>
        <v>R_PRC_MPY_ST</v>
      </c>
      <c r="P623" s="14" t="s">
        <v>499</v>
      </c>
      <c r="Q623" s="14" t="str">
        <f>VLOOKUP(L623,Nomencalture!$G$20:$H$33,2,0)</f>
        <v>Credit Card Purchases / Minimum Payment</v>
      </c>
      <c r="R623" s="16" t="str">
        <f t="shared" si="148"/>
        <v>L06M</v>
      </c>
      <c r="S623" s="16" t="s">
        <v>54</v>
      </c>
      <c r="T623" s="20">
        <v>1</v>
      </c>
      <c r="U623" s="21">
        <v>6</v>
      </c>
      <c r="V623" s="53" t="str">
        <f t="shared" si="138"/>
        <v>ALTER TABLE MDL_ABT_B_PD_TDC_S01 ADD I_SDC_R_PRC_MPY_ST_L06M NUMBER;</v>
      </c>
      <c r="W623" s="9" t="str">
        <f>","&amp;H623&amp;"(CASE WHEN TIPO_CNSM_CD='"&amp;P623&amp;"' AND "&amp;X623&amp;" THEN "&amp;G623&amp;" END) AS "&amp;I623</f>
        <v>,SUM(CASE WHEN TIPO_CNSM_CD='PRC_MPY' AND B.PERIODOMES BETWEEN TO_CHAR(ADD_MONTHS(A.REF_DATE,-6),'YYYYMM') AND TO_CHAR(ADD_MONTHS(A.REF_DATE,-1),'YYYYMM') THEN DC_R_CNS_PGOMIN END) AS I_SDC_R_PRC_MPY_ST_L06M</v>
      </c>
      <c r="X623" s="54" t="str">
        <f t="shared" si="139"/>
        <v>B.PERIODOMES BETWEEN TO_CHAR(ADD_MONTHS(A.REF_DATE,-6),'YYYYMM') AND TO_CHAR(ADD_MONTHS(A.REF_DATE,-1),'YYYYMM')</v>
      </c>
      <c r="Y623" s="54" t="str">
        <f>","&amp;I623&amp;"=B."&amp;I623</f>
        <v>,I_SDC_R_PRC_MPY_ST_L06M=B.I_SDC_R_PRC_MPY_ST_L06M</v>
      </c>
      <c r="Z623" s="40" t="str">
        <f>",B."&amp;I623</f>
        <v>,B.I_SDC_R_PRC_MPY_ST_L06M</v>
      </c>
    </row>
    <row r="624" spans="1:26" x14ac:dyDescent="0.25">
      <c r="A624" s="8" t="s">
        <v>413</v>
      </c>
      <c r="B624" s="21">
        <f t="shared" si="140"/>
        <v>623</v>
      </c>
      <c r="C624" s="15">
        <f t="shared" si="141"/>
        <v>25</v>
      </c>
      <c r="D624" s="15">
        <f t="shared" si="145"/>
        <v>24</v>
      </c>
      <c r="E624" s="48" t="s">
        <v>402</v>
      </c>
      <c r="F624" s="48" t="s">
        <v>196</v>
      </c>
      <c r="G624" s="15" t="s">
        <v>183</v>
      </c>
      <c r="H624" s="15" t="s">
        <v>86</v>
      </c>
      <c r="I624" s="61" t="str">
        <f t="shared" si="146"/>
        <v>I_SDC_R_PRC_MPY_ST_L12M</v>
      </c>
      <c r="J624" s="15" cm="1">
        <f t="array" ref="J624">SUMPRODUCT(--(I624=$I$2:$I$625))</f>
        <v>1</v>
      </c>
      <c r="K624" s="14">
        <v>24</v>
      </c>
      <c r="L624" s="15" t="s">
        <v>457</v>
      </c>
      <c r="M624" s="15" t="s">
        <v>10</v>
      </c>
      <c r="N624" s="14" t="s">
        <v>17</v>
      </c>
      <c r="O624" s="15" t="str">
        <f>"R_"&amp;P624&amp;"_"&amp;F624</f>
        <v>R_PRC_MPY_ST</v>
      </c>
      <c r="P624" s="14" t="s">
        <v>499</v>
      </c>
      <c r="Q624" s="14" t="str">
        <f>VLOOKUP(L624,Nomencalture!$G$20:$H$33,2,0)</f>
        <v>Credit Card Purchases / Minimum Payment</v>
      </c>
      <c r="R624" s="16" t="str">
        <f t="shared" si="148"/>
        <v>L12M</v>
      </c>
      <c r="S624" s="16" t="s">
        <v>54</v>
      </c>
      <c r="T624" s="20">
        <v>1</v>
      </c>
      <c r="U624" s="21">
        <v>12</v>
      </c>
      <c r="V624" s="53" t="str">
        <f t="shared" si="138"/>
        <v>ALTER TABLE MDL_ABT_B_PD_TDC_S01 ADD I_SDC_R_PRC_MPY_ST_L12M NUMBER;</v>
      </c>
      <c r="W624" s="9" t="str">
        <f>","&amp;H624&amp;"(CASE WHEN TIPO_CNSM_CD='"&amp;P624&amp;"' AND "&amp;X624&amp;" THEN "&amp;G624&amp;" END) AS "&amp;I624</f>
        <v>,SUM(CASE WHEN TIPO_CNSM_CD='PRC_MPY' AND B.PERIODOMES BETWEEN TO_CHAR(ADD_MONTHS(A.REF_DATE,-12),'YYYYMM') AND TO_CHAR(ADD_MONTHS(A.REF_DATE,-1),'YYYYMM') THEN DC_R_CNS_PGOMIN END) AS I_SDC_R_PRC_MPY_ST_L12M</v>
      </c>
      <c r="X624" s="54" t="str">
        <f t="shared" si="139"/>
        <v>B.PERIODOMES BETWEEN TO_CHAR(ADD_MONTHS(A.REF_DATE,-12),'YYYYMM') AND TO_CHAR(ADD_MONTHS(A.REF_DATE,-1),'YYYYMM')</v>
      </c>
      <c r="Y624" s="54" t="str">
        <f>","&amp;I624&amp;"=B."&amp;I624</f>
        <v>,I_SDC_R_PRC_MPY_ST_L12M=B.I_SDC_R_PRC_MPY_ST_L12M</v>
      </c>
      <c r="Z624" s="40" t="str">
        <f>",B."&amp;I624</f>
        <v>,B.I_SDC_R_PRC_MPY_ST_L12M</v>
      </c>
    </row>
    <row r="625" spans="1:26" ht="15.75" thickBot="1" x14ac:dyDescent="0.3">
      <c r="A625" s="58" t="s">
        <v>413</v>
      </c>
      <c r="B625" s="35">
        <f t="shared" si="140"/>
        <v>624</v>
      </c>
      <c r="C625" s="36">
        <f t="shared" si="141"/>
        <v>26</v>
      </c>
      <c r="D625" s="36">
        <f t="shared" si="145"/>
        <v>24</v>
      </c>
      <c r="E625" s="50" t="s">
        <v>402</v>
      </c>
      <c r="F625" s="50" t="s">
        <v>196</v>
      </c>
      <c r="G625" s="36" t="s">
        <v>183</v>
      </c>
      <c r="H625" s="18" t="s">
        <v>86</v>
      </c>
      <c r="I625" s="63" t="str">
        <f t="shared" si="146"/>
        <v>I_SDC_R_PRC_MPY_ST_L13_24</v>
      </c>
      <c r="J625" s="36" cm="1">
        <f t="array" ref="J625">SUMPRODUCT(--(I625=$I$2:$I$625))</f>
        <v>1</v>
      </c>
      <c r="K625" s="37">
        <v>26</v>
      </c>
      <c r="L625" s="36" t="s">
        <v>457</v>
      </c>
      <c r="M625" s="36" t="s">
        <v>10</v>
      </c>
      <c r="N625" s="37" t="s">
        <v>17</v>
      </c>
      <c r="O625" s="36" t="str">
        <f>"R_"&amp;P625&amp;"_"&amp;F625</f>
        <v>R_PRC_MPY_ST</v>
      </c>
      <c r="P625" s="37" t="s">
        <v>499</v>
      </c>
      <c r="Q625" s="37" t="str">
        <f>VLOOKUP(L625,Nomencalture!$G$20:$H$33,2,0)</f>
        <v>Credit Card Purchases / Minimum Payment</v>
      </c>
      <c r="R625" s="38" t="str">
        <f t="shared" si="148"/>
        <v>L13_24</v>
      </c>
      <c r="S625" s="38" t="s">
        <v>54</v>
      </c>
      <c r="T625" s="39">
        <v>13</v>
      </c>
      <c r="U625" s="35">
        <v>24</v>
      </c>
      <c r="V625" s="53" t="str">
        <f t="shared" si="138"/>
        <v>ALTER TABLE MDL_ABT_B_PD_TDC_S01 ADD I_SDC_R_PRC_MPY_ST_L13_24 NUMBER;</v>
      </c>
      <c r="W625" s="9" t="str">
        <f>","&amp;H625&amp;"(CASE WHEN TIPO_CNSM_CD='"&amp;P625&amp;"' AND "&amp;X625&amp;" THEN "&amp;G625&amp;" END) AS "&amp;I625</f>
        <v>,SUM(CASE WHEN TIPO_CNSM_CD='PRC_MPY' AND B.PERIODOMES BETWEEN TO_CHAR(ADD_MONTHS(A.REF_DATE,-24),'YYYYMM') AND TO_CHAR(ADD_MONTHS(A.REF_DATE,-13),'YYYYMM') THEN DC_R_CNS_PGOMIN END) AS I_SDC_R_PRC_MPY_ST_L13_24</v>
      </c>
      <c r="X625" s="59" t="str">
        <f t="shared" si="139"/>
        <v>B.PERIODOMES BETWEEN TO_CHAR(ADD_MONTHS(A.REF_DATE,-24),'YYYYMM') AND TO_CHAR(ADD_MONTHS(A.REF_DATE,-13),'YYYYMM')</v>
      </c>
      <c r="Y625" s="54" t="str">
        <f>","&amp;I625&amp;"=B."&amp;I625</f>
        <v>,I_SDC_R_PRC_MPY_ST_L13_24=B.I_SDC_R_PRC_MPY_ST_L13_24</v>
      </c>
      <c r="Z625" s="40" t="str">
        <f>",B."&amp;I625</f>
        <v>,B.I_SDC_R_PRC_MPY_ST_L13_24</v>
      </c>
    </row>
    <row r="626" spans="1:26" x14ac:dyDescent="0.25">
      <c r="A626" s="8" t="s">
        <v>399</v>
      </c>
      <c r="B626" s="21">
        <f t="shared" si="140"/>
        <v>625</v>
      </c>
      <c r="C626" s="15">
        <f t="shared" si="141"/>
        <v>1</v>
      </c>
      <c r="D626" s="15">
        <f t="shared" si="145"/>
        <v>25</v>
      </c>
      <c r="F626" s="48" t="s">
        <v>409</v>
      </c>
      <c r="G626" s="15" t="s">
        <v>304</v>
      </c>
      <c r="H626" s="15" t="s">
        <v>85</v>
      </c>
      <c r="I626" s="61" t="str">
        <f t="shared" ref="I626:I651" si="149">M626&amp;"_"&amp;IF(N626&lt;&gt;"R",N626&amp;"_","")&amp;O626&amp;IF(R626&lt;&gt;"", "_", "")&amp;R626</f>
        <v>I_R_PID_LON_LN_00MB</v>
      </c>
      <c r="J626" s="15" cm="1">
        <f t="array" ref="J626">SUMPRODUCT(--(I626=$I$2:$I$625))</f>
        <v>0</v>
      </c>
      <c r="K626" s="14">
        <f>+LEN(I626)</f>
        <v>19</v>
      </c>
      <c r="L626" s="15" t="s">
        <v>466</v>
      </c>
      <c r="M626" s="15" t="s">
        <v>10</v>
      </c>
      <c r="N626" s="14" t="s">
        <v>11</v>
      </c>
      <c r="O626" s="15" t="str">
        <f>"R_"&amp;P626&amp;"_"&amp;F626</f>
        <v>R_PID_LON_LN</v>
      </c>
      <c r="P626" s="15" t="s">
        <v>500</v>
      </c>
      <c r="Q626" s="15" t="str">
        <f>VLOOKUP(Variables!L626,Nomencalture!$G$38:$H$42,2,0)</f>
        <v>Paid Amount / Approved Amount</v>
      </c>
      <c r="R626" s="16" t="str">
        <f t="shared" ref="R626:R632" si="150">IF(AND(S626="P",N626="R"),TEXT(T626,"00")&amp;"MB",IF(T626&gt;1,"L"&amp;TEXT(T626,"00")&amp;"_"&amp;TEXT(U626,"00"),"L"&amp;TEXT(U626,"00")&amp;"M"))</f>
        <v>00MB</v>
      </c>
      <c r="S626" s="16" t="s">
        <v>90</v>
      </c>
      <c r="T626" s="21">
        <v>0</v>
      </c>
      <c r="U626" s="21">
        <v>0</v>
      </c>
      <c r="V626" s="53" t="str">
        <f t="shared" si="138"/>
        <v>ALTER TABLE MDL_ABT_B_PD_TDC_S01 ADD I_R_PID_LON_LN_00MB NUMBER;</v>
      </c>
      <c r="W626" s="9" t="str">
        <f>","&amp;H626&amp;"(CASE WHEN TIPO_CNSM_CD='"&amp;P626&amp;"' AND "&amp;X626&amp;" THEN "&amp;G626&amp;" END) AS "&amp;I626</f>
        <v>,AVG(CASE WHEN TIPO_CNSM_CD='PID_LON' AND COLDESTIPCRED='CONSUMO' AND B.PERIODOMES=TO_CHAR(ADD_MONTHS(A.REF_DATE,-0),'YYYYMM') THEN R_PGOT_MAPR END) AS I_R_PID_LON_LN_00MB</v>
      </c>
      <c r="X626" s="54" t="str">
        <f t="shared" ref="X626:X657" si="151">IF(S626="P","COLDESTIPCRED='CONSUMO' AND B.PERIODOMES=TO_CHAR(ADD_MONTHS(A.REF_DATE,-"&amp;U626&amp;"),'YYYYMM')","COLDESTIPCRED='CONSUMO' AND B.PERIODOMES BETWEEN TO_CHAR(ADD_MONTHS(A.REF_DATE,-"&amp;U626&amp;"),'YYYYMM') AND TO_CHAR(ADD_MONTHS(A.REF_DATE,-"&amp;T626&amp;"),'YYYYMM')")</f>
        <v>COLDESTIPCRED='CONSUMO' AND B.PERIODOMES=TO_CHAR(ADD_MONTHS(A.REF_DATE,-0),'YYYYMM')</v>
      </c>
      <c r="Y626" s="54" t="str">
        <f>","&amp;I626&amp;"=B."&amp;I626</f>
        <v>,I_R_PID_LON_LN_00MB=B.I_R_PID_LON_LN_00MB</v>
      </c>
      <c r="Z626" s="40" t="str">
        <f>",B."&amp;I626</f>
        <v>,B.I_R_PID_LON_LN_00MB</v>
      </c>
    </row>
    <row r="627" spans="1:26" x14ac:dyDescent="0.25">
      <c r="A627" s="8" t="s">
        <v>399</v>
      </c>
      <c r="B627" s="21">
        <f t="shared" si="140"/>
        <v>626</v>
      </c>
      <c r="C627" s="15">
        <f t="shared" si="141"/>
        <v>2</v>
      </c>
      <c r="D627" s="15">
        <f t="shared" ref="D627:D652" si="152">IF(MOD(B626,26)=0,D626+1,D626)</f>
        <v>25</v>
      </c>
      <c r="F627" s="48" t="s">
        <v>409</v>
      </c>
      <c r="G627" s="15" t="s">
        <v>304</v>
      </c>
      <c r="H627" s="15" t="s">
        <v>85</v>
      </c>
      <c r="I627" s="61" t="str">
        <f t="shared" si="149"/>
        <v>I_R_PID_LON_LN_01MB</v>
      </c>
      <c r="J627" s="15" cm="1">
        <f t="array" ref="J627">SUMPRODUCT(--(I627=$I$2:$I$625))</f>
        <v>0</v>
      </c>
      <c r="K627" s="14">
        <f t="shared" ref="K627:K690" si="153">+LEN(I627)</f>
        <v>19</v>
      </c>
      <c r="L627" s="15" t="s">
        <v>466</v>
      </c>
      <c r="M627" s="15" t="s">
        <v>10</v>
      </c>
      <c r="N627" s="14" t="s">
        <v>11</v>
      </c>
      <c r="O627" s="15" t="str">
        <f>"R_"&amp;P627&amp;"_"&amp;F627</f>
        <v>R_PID_LON_LN</v>
      </c>
      <c r="P627" s="15" t="s">
        <v>500</v>
      </c>
      <c r="Q627" s="15" t="str">
        <f>VLOOKUP(Variables!L627,Nomencalture!$G$38:$H$42,2,0)</f>
        <v>Paid Amount / Approved Amount</v>
      </c>
      <c r="R627" s="16" t="str">
        <f t="shared" si="150"/>
        <v>01MB</v>
      </c>
      <c r="S627" s="16" t="s">
        <v>90</v>
      </c>
      <c r="T627" s="21">
        <v>1</v>
      </c>
      <c r="U627" s="21">
        <v>1</v>
      </c>
      <c r="V627" s="53" t="str">
        <f t="shared" si="138"/>
        <v>ALTER TABLE MDL_ABT_B_PD_TDC_S01 ADD I_R_PID_LON_LN_01MB NUMBER;</v>
      </c>
      <c r="W627" s="9" t="str">
        <f>","&amp;H627&amp;"(CASE WHEN TIPO_CNSM_CD='"&amp;P627&amp;"' AND "&amp;X627&amp;" THEN "&amp;G627&amp;" END) AS "&amp;I627</f>
        <v>,AVG(CASE WHEN TIPO_CNSM_CD='PID_LON' AND COLDESTIPCRED='CONSUMO' AND B.PERIODOMES=TO_CHAR(ADD_MONTHS(A.REF_DATE,-1),'YYYYMM') THEN R_PGOT_MAPR END) AS I_R_PID_LON_LN_01MB</v>
      </c>
      <c r="X627" s="54" t="str">
        <f t="shared" si="151"/>
        <v>COLDESTIPCRED='CONSUMO' AND B.PERIODOMES=TO_CHAR(ADD_MONTHS(A.REF_DATE,-1),'YYYYMM')</v>
      </c>
      <c r="Y627" s="54" t="str">
        <f>","&amp;I627&amp;"=B."&amp;I627</f>
        <v>,I_R_PID_LON_LN_01MB=B.I_R_PID_LON_LN_01MB</v>
      </c>
      <c r="Z627" s="40" t="str">
        <f>",B."&amp;I627</f>
        <v>,B.I_R_PID_LON_LN_01MB</v>
      </c>
    </row>
    <row r="628" spans="1:26" x14ac:dyDescent="0.25">
      <c r="A628" s="8" t="s">
        <v>399</v>
      </c>
      <c r="B628" s="21">
        <f t="shared" si="140"/>
        <v>627</v>
      </c>
      <c r="C628" s="15">
        <f t="shared" si="141"/>
        <v>3</v>
      </c>
      <c r="D628" s="15">
        <f t="shared" si="152"/>
        <v>25</v>
      </c>
      <c r="F628" s="48" t="s">
        <v>409</v>
      </c>
      <c r="G628" s="15" t="s">
        <v>304</v>
      </c>
      <c r="H628" s="15" t="s">
        <v>85</v>
      </c>
      <c r="I628" s="61" t="str">
        <f t="shared" si="149"/>
        <v>I_R_PID_LON_LN_02MB</v>
      </c>
      <c r="J628" s="15" cm="1">
        <f t="array" ref="J628">SUMPRODUCT(--(I628=$I$2:$I$625))</f>
        <v>0</v>
      </c>
      <c r="K628" s="14">
        <f t="shared" si="153"/>
        <v>19</v>
      </c>
      <c r="L628" s="15" t="s">
        <v>466</v>
      </c>
      <c r="M628" s="15" t="s">
        <v>10</v>
      </c>
      <c r="N628" s="14" t="s">
        <v>11</v>
      </c>
      <c r="O628" s="15" t="str">
        <f>"R_"&amp;P628&amp;"_"&amp;F628</f>
        <v>R_PID_LON_LN</v>
      </c>
      <c r="P628" s="15" t="s">
        <v>500</v>
      </c>
      <c r="Q628" s="15" t="str">
        <f>VLOOKUP(Variables!L628,Nomencalture!$G$38:$H$42,2,0)</f>
        <v>Paid Amount / Approved Amount</v>
      </c>
      <c r="R628" s="16" t="str">
        <f t="shared" si="150"/>
        <v>02MB</v>
      </c>
      <c r="S628" s="16" t="s">
        <v>90</v>
      </c>
      <c r="T628" s="21">
        <v>2</v>
      </c>
      <c r="U628" s="21">
        <v>2</v>
      </c>
      <c r="V628" s="53" t="str">
        <f t="shared" si="138"/>
        <v>ALTER TABLE MDL_ABT_B_PD_TDC_S01 ADD I_R_PID_LON_LN_02MB NUMBER;</v>
      </c>
      <c r="W628" s="9" t="str">
        <f>","&amp;H628&amp;"(CASE WHEN TIPO_CNSM_CD='"&amp;P628&amp;"' AND "&amp;X628&amp;" THEN "&amp;G628&amp;" END) AS "&amp;I628</f>
        <v>,AVG(CASE WHEN TIPO_CNSM_CD='PID_LON' AND COLDESTIPCRED='CONSUMO' AND B.PERIODOMES=TO_CHAR(ADD_MONTHS(A.REF_DATE,-2),'YYYYMM') THEN R_PGOT_MAPR END) AS I_R_PID_LON_LN_02MB</v>
      </c>
      <c r="X628" s="54" t="str">
        <f t="shared" si="151"/>
        <v>COLDESTIPCRED='CONSUMO' AND B.PERIODOMES=TO_CHAR(ADD_MONTHS(A.REF_DATE,-2),'YYYYMM')</v>
      </c>
      <c r="Y628" s="54" t="str">
        <f>","&amp;I628&amp;"=B."&amp;I628</f>
        <v>,I_R_PID_LON_LN_02MB=B.I_R_PID_LON_LN_02MB</v>
      </c>
      <c r="Z628" s="40" t="str">
        <f>",B."&amp;I628</f>
        <v>,B.I_R_PID_LON_LN_02MB</v>
      </c>
    </row>
    <row r="629" spans="1:26" x14ac:dyDescent="0.25">
      <c r="A629" s="8" t="s">
        <v>399</v>
      </c>
      <c r="B629" s="21">
        <f t="shared" si="140"/>
        <v>628</v>
      </c>
      <c r="C629" s="15">
        <f t="shared" si="141"/>
        <v>4</v>
      </c>
      <c r="D629" s="15">
        <f t="shared" si="152"/>
        <v>25</v>
      </c>
      <c r="F629" s="48" t="s">
        <v>409</v>
      </c>
      <c r="G629" s="15" t="s">
        <v>304</v>
      </c>
      <c r="H629" s="15" t="s">
        <v>85</v>
      </c>
      <c r="I629" s="61" t="str">
        <f t="shared" si="149"/>
        <v>I_R_PID_LON_LN_03MB</v>
      </c>
      <c r="J629" s="15" cm="1">
        <f t="array" ref="J629">SUMPRODUCT(--(I629=$I$2:$I$625))</f>
        <v>0</v>
      </c>
      <c r="K629" s="14">
        <f t="shared" si="153"/>
        <v>19</v>
      </c>
      <c r="L629" s="15" t="s">
        <v>466</v>
      </c>
      <c r="M629" s="15" t="s">
        <v>10</v>
      </c>
      <c r="N629" s="14" t="s">
        <v>11</v>
      </c>
      <c r="O629" s="15" t="str">
        <f>"R_"&amp;P629&amp;"_"&amp;F629</f>
        <v>R_PID_LON_LN</v>
      </c>
      <c r="P629" s="15" t="s">
        <v>500</v>
      </c>
      <c r="Q629" s="15" t="str">
        <f>VLOOKUP(Variables!L629,Nomencalture!$G$38:$H$42,2,0)</f>
        <v>Paid Amount / Approved Amount</v>
      </c>
      <c r="R629" s="16" t="str">
        <f t="shared" si="150"/>
        <v>03MB</v>
      </c>
      <c r="S629" s="16" t="s">
        <v>90</v>
      </c>
      <c r="T629" s="21">
        <v>3</v>
      </c>
      <c r="U629" s="21">
        <v>3</v>
      </c>
      <c r="V629" s="53" t="str">
        <f t="shared" si="138"/>
        <v>ALTER TABLE MDL_ABT_B_PD_TDC_S01 ADD I_R_PID_LON_LN_03MB NUMBER;</v>
      </c>
      <c r="W629" s="9" t="str">
        <f>","&amp;H629&amp;"(CASE WHEN TIPO_CNSM_CD='"&amp;P629&amp;"' AND "&amp;X629&amp;" THEN "&amp;G629&amp;" END) AS "&amp;I629</f>
        <v>,AVG(CASE WHEN TIPO_CNSM_CD='PID_LON' AND COLDESTIPCRED='CONSUMO' AND B.PERIODOMES=TO_CHAR(ADD_MONTHS(A.REF_DATE,-3),'YYYYMM') THEN R_PGOT_MAPR END) AS I_R_PID_LON_LN_03MB</v>
      </c>
      <c r="X629" s="54" t="str">
        <f t="shared" si="151"/>
        <v>COLDESTIPCRED='CONSUMO' AND B.PERIODOMES=TO_CHAR(ADD_MONTHS(A.REF_DATE,-3),'YYYYMM')</v>
      </c>
      <c r="Y629" s="54" t="str">
        <f>","&amp;I629&amp;"=B."&amp;I629</f>
        <v>,I_R_PID_LON_LN_03MB=B.I_R_PID_LON_LN_03MB</v>
      </c>
      <c r="Z629" s="40" t="str">
        <f>",B."&amp;I629</f>
        <v>,B.I_R_PID_LON_LN_03MB</v>
      </c>
    </row>
    <row r="630" spans="1:26" x14ac:dyDescent="0.25">
      <c r="A630" s="8" t="s">
        <v>399</v>
      </c>
      <c r="B630" s="21">
        <f t="shared" si="140"/>
        <v>629</v>
      </c>
      <c r="C630" s="15">
        <f t="shared" si="141"/>
        <v>5</v>
      </c>
      <c r="D630" s="15">
        <f t="shared" si="152"/>
        <v>25</v>
      </c>
      <c r="F630" s="48" t="s">
        <v>409</v>
      </c>
      <c r="G630" s="15" t="s">
        <v>304</v>
      </c>
      <c r="H630" s="15" t="s">
        <v>85</v>
      </c>
      <c r="I630" s="61" t="str">
        <f t="shared" si="149"/>
        <v>I_R_PID_LON_LN_06MB</v>
      </c>
      <c r="J630" s="15" cm="1">
        <f t="array" ref="J630">SUMPRODUCT(--(I630=$I$2:$I$625))</f>
        <v>0</v>
      </c>
      <c r="K630" s="14">
        <f t="shared" si="153"/>
        <v>19</v>
      </c>
      <c r="L630" s="15" t="s">
        <v>466</v>
      </c>
      <c r="M630" s="15" t="s">
        <v>10</v>
      </c>
      <c r="N630" s="14" t="s">
        <v>11</v>
      </c>
      <c r="O630" s="15" t="str">
        <f>"R_"&amp;P630&amp;"_"&amp;F630</f>
        <v>R_PID_LON_LN</v>
      </c>
      <c r="P630" s="15" t="s">
        <v>500</v>
      </c>
      <c r="Q630" s="15" t="str">
        <f>VLOOKUP(Variables!L630,Nomencalture!$G$38:$H$42,2,0)</f>
        <v>Paid Amount / Approved Amount</v>
      </c>
      <c r="R630" s="16" t="str">
        <f t="shared" si="150"/>
        <v>06MB</v>
      </c>
      <c r="S630" s="16" t="s">
        <v>90</v>
      </c>
      <c r="T630" s="21">
        <v>6</v>
      </c>
      <c r="U630" s="21">
        <v>6</v>
      </c>
      <c r="V630" s="53" t="str">
        <f t="shared" si="138"/>
        <v>ALTER TABLE MDL_ABT_B_PD_TDC_S01 ADD I_R_PID_LON_LN_06MB NUMBER;</v>
      </c>
      <c r="W630" s="9" t="str">
        <f>","&amp;H630&amp;"(CASE WHEN TIPO_CNSM_CD='"&amp;P630&amp;"' AND "&amp;X630&amp;" THEN "&amp;G630&amp;" END) AS "&amp;I630</f>
        <v>,AVG(CASE WHEN TIPO_CNSM_CD='PID_LON' AND COLDESTIPCRED='CONSUMO' AND B.PERIODOMES=TO_CHAR(ADD_MONTHS(A.REF_DATE,-6),'YYYYMM') THEN R_PGOT_MAPR END) AS I_R_PID_LON_LN_06MB</v>
      </c>
      <c r="X630" s="54" t="str">
        <f t="shared" si="151"/>
        <v>COLDESTIPCRED='CONSUMO' AND B.PERIODOMES=TO_CHAR(ADD_MONTHS(A.REF_DATE,-6),'YYYYMM')</v>
      </c>
      <c r="Y630" s="54" t="str">
        <f>","&amp;I630&amp;"=B."&amp;I630</f>
        <v>,I_R_PID_LON_LN_06MB=B.I_R_PID_LON_LN_06MB</v>
      </c>
      <c r="Z630" s="40" t="str">
        <f>",B."&amp;I630</f>
        <v>,B.I_R_PID_LON_LN_06MB</v>
      </c>
    </row>
    <row r="631" spans="1:26" x14ac:dyDescent="0.25">
      <c r="A631" s="8" t="s">
        <v>399</v>
      </c>
      <c r="B631" s="21">
        <f t="shared" si="140"/>
        <v>630</v>
      </c>
      <c r="C631" s="15">
        <f t="shared" si="141"/>
        <v>6</v>
      </c>
      <c r="D631" s="15">
        <f t="shared" si="152"/>
        <v>25</v>
      </c>
      <c r="F631" s="48" t="s">
        <v>409</v>
      </c>
      <c r="G631" s="15" t="s">
        <v>304</v>
      </c>
      <c r="H631" s="15" t="s">
        <v>85</v>
      </c>
      <c r="I631" s="61" t="str">
        <f t="shared" si="149"/>
        <v>I_R_PID_LON_LN_09MB</v>
      </c>
      <c r="J631" s="15" cm="1">
        <f t="array" ref="J631">SUMPRODUCT(--(I631=$I$2:$I$625))</f>
        <v>0</v>
      </c>
      <c r="K631" s="14">
        <f t="shared" si="153"/>
        <v>19</v>
      </c>
      <c r="L631" s="15" t="s">
        <v>466</v>
      </c>
      <c r="M631" s="15" t="s">
        <v>10</v>
      </c>
      <c r="N631" s="14" t="s">
        <v>11</v>
      </c>
      <c r="O631" s="15" t="str">
        <f>"R_"&amp;P631&amp;"_"&amp;F631</f>
        <v>R_PID_LON_LN</v>
      </c>
      <c r="P631" s="15" t="s">
        <v>500</v>
      </c>
      <c r="Q631" s="15" t="str">
        <f>VLOOKUP(Variables!L631,Nomencalture!$G$38:$H$42,2,0)</f>
        <v>Paid Amount / Approved Amount</v>
      </c>
      <c r="R631" s="16" t="str">
        <f t="shared" si="150"/>
        <v>09MB</v>
      </c>
      <c r="S631" s="16" t="s">
        <v>90</v>
      </c>
      <c r="T631" s="21">
        <v>9</v>
      </c>
      <c r="U631" s="21">
        <v>9</v>
      </c>
      <c r="V631" s="53" t="str">
        <f t="shared" si="138"/>
        <v>ALTER TABLE MDL_ABT_B_PD_TDC_S01 ADD I_R_PID_LON_LN_09MB NUMBER;</v>
      </c>
      <c r="W631" s="9" t="str">
        <f>","&amp;H631&amp;"(CASE WHEN TIPO_CNSM_CD='"&amp;P631&amp;"' AND "&amp;X631&amp;" THEN "&amp;G631&amp;" END) AS "&amp;I631</f>
        <v>,AVG(CASE WHEN TIPO_CNSM_CD='PID_LON' AND COLDESTIPCRED='CONSUMO' AND B.PERIODOMES=TO_CHAR(ADD_MONTHS(A.REF_DATE,-9),'YYYYMM') THEN R_PGOT_MAPR END) AS I_R_PID_LON_LN_09MB</v>
      </c>
      <c r="X631" s="54" t="str">
        <f t="shared" si="151"/>
        <v>COLDESTIPCRED='CONSUMO' AND B.PERIODOMES=TO_CHAR(ADD_MONTHS(A.REF_DATE,-9),'YYYYMM')</v>
      </c>
      <c r="Y631" s="54" t="str">
        <f>","&amp;I631&amp;"=B."&amp;I631</f>
        <v>,I_R_PID_LON_LN_09MB=B.I_R_PID_LON_LN_09MB</v>
      </c>
      <c r="Z631" s="40" t="str">
        <f>",B."&amp;I631</f>
        <v>,B.I_R_PID_LON_LN_09MB</v>
      </c>
    </row>
    <row r="632" spans="1:26" x14ac:dyDescent="0.25">
      <c r="A632" s="8" t="s">
        <v>399</v>
      </c>
      <c r="B632" s="21">
        <f t="shared" si="140"/>
        <v>631</v>
      </c>
      <c r="C632" s="15">
        <f t="shared" si="141"/>
        <v>7</v>
      </c>
      <c r="D632" s="15">
        <f t="shared" si="152"/>
        <v>25</v>
      </c>
      <c r="F632" s="48" t="s">
        <v>409</v>
      </c>
      <c r="G632" s="15" t="s">
        <v>304</v>
      </c>
      <c r="H632" s="15" t="s">
        <v>85</v>
      </c>
      <c r="I632" s="61" t="str">
        <f t="shared" si="149"/>
        <v>I_R_PID_LON_LN_12MB</v>
      </c>
      <c r="J632" s="15" cm="1">
        <f t="array" ref="J632">SUMPRODUCT(--(I632=$I$2:$I$625))</f>
        <v>0</v>
      </c>
      <c r="K632" s="14">
        <f t="shared" si="153"/>
        <v>19</v>
      </c>
      <c r="L632" s="15" t="s">
        <v>466</v>
      </c>
      <c r="M632" s="15" t="s">
        <v>10</v>
      </c>
      <c r="N632" s="14" t="s">
        <v>11</v>
      </c>
      <c r="O632" s="15" t="str">
        <f>"R_"&amp;P632&amp;"_"&amp;F632</f>
        <v>R_PID_LON_LN</v>
      </c>
      <c r="P632" s="15" t="s">
        <v>500</v>
      </c>
      <c r="Q632" s="15" t="str">
        <f>VLOOKUP(Variables!L632,Nomencalture!$G$38:$H$42,2,0)</f>
        <v>Paid Amount / Approved Amount</v>
      </c>
      <c r="R632" s="16" t="str">
        <f t="shared" si="150"/>
        <v>12MB</v>
      </c>
      <c r="S632" s="16" t="s">
        <v>90</v>
      </c>
      <c r="T632" s="21">
        <v>12</v>
      </c>
      <c r="U632" s="21">
        <v>12</v>
      </c>
      <c r="V632" s="53" t="str">
        <f t="shared" si="138"/>
        <v>ALTER TABLE MDL_ABT_B_PD_TDC_S01 ADD I_R_PID_LON_LN_12MB NUMBER;</v>
      </c>
      <c r="W632" s="9" t="str">
        <f>","&amp;H632&amp;"(CASE WHEN TIPO_CNSM_CD='"&amp;P632&amp;"' AND "&amp;X632&amp;" THEN "&amp;G632&amp;" END) AS "&amp;I632</f>
        <v>,AVG(CASE WHEN TIPO_CNSM_CD='PID_LON' AND COLDESTIPCRED='CONSUMO' AND B.PERIODOMES=TO_CHAR(ADD_MONTHS(A.REF_DATE,-12),'YYYYMM') THEN R_PGOT_MAPR END) AS I_R_PID_LON_LN_12MB</v>
      </c>
      <c r="X632" s="54" t="str">
        <f t="shared" si="151"/>
        <v>COLDESTIPCRED='CONSUMO' AND B.PERIODOMES=TO_CHAR(ADD_MONTHS(A.REF_DATE,-12),'YYYYMM')</v>
      </c>
      <c r="Y632" s="54" t="str">
        <f>","&amp;I632&amp;"=B."&amp;I632</f>
        <v>,I_R_PID_LON_LN_12MB=B.I_R_PID_LON_LN_12MB</v>
      </c>
      <c r="Z632" s="40" t="str">
        <f>",B."&amp;I632</f>
        <v>,B.I_R_PID_LON_LN_12MB</v>
      </c>
    </row>
    <row r="633" spans="1:26" x14ac:dyDescent="0.25">
      <c r="A633" s="8" t="s">
        <v>399</v>
      </c>
      <c r="B633" s="21">
        <f t="shared" si="140"/>
        <v>632</v>
      </c>
      <c r="C633" s="15">
        <f t="shared" si="141"/>
        <v>8</v>
      </c>
      <c r="D633" s="15">
        <f t="shared" si="152"/>
        <v>25</v>
      </c>
      <c r="F633" s="48" t="s">
        <v>409</v>
      </c>
      <c r="G633" s="15" t="s">
        <v>305</v>
      </c>
      <c r="H633" s="15" t="s">
        <v>85</v>
      </c>
      <c r="I633" s="61" t="str">
        <f t="shared" si="149"/>
        <v>I_MV_R_PID_LON_LN_L00M</v>
      </c>
      <c r="J633" s="15" cm="1">
        <f t="array" ref="J633">SUMPRODUCT(--(I633=$I$2:$I$625))</f>
        <v>0</v>
      </c>
      <c r="K633" s="14">
        <f t="shared" si="153"/>
        <v>22</v>
      </c>
      <c r="L633" s="15" t="s">
        <v>466</v>
      </c>
      <c r="M633" s="15" t="s">
        <v>10</v>
      </c>
      <c r="N633" s="14" t="s">
        <v>520</v>
      </c>
      <c r="O633" s="15" t="str">
        <f>"R_"&amp;P633&amp;"_"&amp;F633</f>
        <v>R_PID_LON_LN</v>
      </c>
      <c r="P633" s="15" t="s">
        <v>500</v>
      </c>
      <c r="Q633" s="15" t="str">
        <f>VLOOKUP(Variables!L633,Nomencalture!$G$38:$H$42,2,0)</f>
        <v>Paid Amount / Approved Amount</v>
      </c>
      <c r="R633" s="16" t="str">
        <f>IF(AND(S633="P",N633="R"),TEXT(T633,"00")&amp;"MB",IF(OR(T633&gt;1,N633="VM"),"L"&amp;TEXT(T633,"00")&amp;"_"&amp;TEXT(U633,"00"),"L"&amp;TEXT(U633,"00")&amp;"M"))</f>
        <v>L00M</v>
      </c>
      <c r="S633" s="16" t="s">
        <v>90</v>
      </c>
      <c r="T633" s="20">
        <v>1</v>
      </c>
      <c r="U633" s="21">
        <v>0</v>
      </c>
      <c r="V633" s="53" t="str">
        <f t="shared" si="138"/>
        <v>ALTER TABLE MDL_ABT_B_PD_TDC_S01 ADD I_MV_R_PID_LON_LN_L00M NUMBER;</v>
      </c>
      <c r="W633" s="9" t="str">
        <f>","&amp;H633&amp;"(CASE WHEN TIPO_CNSM_CD='"&amp;P633&amp;"' AND "&amp;X633&amp;" THEN "&amp;G633&amp;" END) AS "&amp;I633</f>
        <v>,AVG(CASE WHEN TIPO_CNSM_CD='PID_LON' AND COLDESTIPCRED='CONSUMO' AND B.PERIODOMES=TO_CHAR(ADD_MONTHS(A.REF_DATE,-0),'YYYYMM') THEN VM_R_PGOT_MAPR END) AS I_MV_R_PID_LON_LN_L00M</v>
      </c>
      <c r="X633" s="54" t="str">
        <f t="shared" si="151"/>
        <v>COLDESTIPCRED='CONSUMO' AND B.PERIODOMES=TO_CHAR(ADD_MONTHS(A.REF_DATE,-0),'YYYYMM')</v>
      </c>
      <c r="Y633" s="54" t="str">
        <f>","&amp;I633&amp;"=B."&amp;I633</f>
        <v>,I_MV_R_PID_LON_LN_L00M=B.I_MV_R_PID_LON_LN_L00M</v>
      </c>
      <c r="Z633" s="40" t="str">
        <f>",B."&amp;I633</f>
        <v>,B.I_MV_R_PID_LON_LN_L00M</v>
      </c>
    </row>
    <row r="634" spans="1:26" x14ac:dyDescent="0.25">
      <c r="A634" s="8" t="s">
        <v>399</v>
      </c>
      <c r="B634" s="21">
        <f t="shared" si="140"/>
        <v>633</v>
      </c>
      <c r="C634" s="15">
        <f t="shared" si="141"/>
        <v>9</v>
      </c>
      <c r="D634" s="15">
        <f t="shared" si="152"/>
        <v>25</v>
      </c>
      <c r="F634" s="48" t="s">
        <v>409</v>
      </c>
      <c r="G634" s="15" t="s">
        <v>305</v>
      </c>
      <c r="H634" s="15" t="s">
        <v>85</v>
      </c>
      <c r="I634" s="61" t="str">
        <f t="shared" si="149"/>
        <v>I_MV_R_PID_LON_LN_L02_01</v>
      </c>
      <c r="J634" s="15" cm="1">
        <f t="array" ref="J634">SUMPRODUCT(--(I634=$I$2:$I$625))</f>
        <v>0</v>
      </c>
      <c r="K634" s="14">
        <f t="shared" si="153"/>
        <v>24</v>
      </c>
      <c r="L634" s="15" t="s">
        <v>466</v>
      </c>
      <c r="M634" s="15" t="s">
        <v>10</v>
      </c>
      <c r="N634" s="14" t="s">
        <v>520</v>
      </c>
      <c r="O634" s="15" t="str">
        <f>"R_"&amp;P634&amp;"_"&amp;F634</f>
        <v>R_PID_LON_LN</v>
      </c>
      <c r="P634" s="15" t="s">
        <v>500</v>
      </c>
      <c r="Q634" s="15" t="str">
        <f>VLOOKUP(Variables!L634,Nomencalture!$G$38:$H$42,2,0)</f>
        <v>Paid Amount / Approved Amount</v>
      </c>
      <c r="R634" s="16" t="str">
        <f>IF(AND(S634="P",N634="R"),TEXT(T634,"00")&amp;"MB",IF(OR(T634&gt;1,N634="VM"),"L"&amp;TEXT(T634,"00")&amp;"_"&amp;TEXT(U634,"00"),"L"&amp;TEXT(U634,"00")&amp;"M"))</f>
        <v>L02_01</v>
      </c>
      <c r="S634" s="16" t="s">
        <v>90</v>
      </c>
      <c r="T634" s="16">
        <v>2</v>
      </c>
      <c r="U634" s="22">
        <v>1</v>
      </c>
      <c r="V634" s="53" t="str">
        <f t="shared" si="138"/>
        <v>ALTER TABLE MDL_ABT_B_PD_TDC_S01 ADD I_MV_R_PID_LON_LN_L02_01 NUMBER;</v>
      </c>
      <c r="W634" s="9" t="str">
        <f>","&amp;H634&amp;"(CASE WHEN TIPO_CNSM_CD='"&amp;P634&amp;"' AND "&amp;X634&amp;" THEN "&amp;G634&amp;" END) AS "&amp;I634</f>
        <v>,AVG(CASE WHEN TIPO_CNSM_CD='PID_LON' AND COLDESTIPCRED='CONSUMO' AND B.PERIODOMES=TO_CHAR(ADD_MONTHS(A.REF_DATE,-1),'YYYYMM') THEN VM_R_PGOT_MAPR END) AS I_MV_R_PID_LON_LN_L02_01</v>
      </c>
      <c r="X634" s="54" t="str">
        <f t="shared" si="151"/>
        <v>COLDESTIPCRED='CONSUMO' AND B.PERIODOMES=TO_CHAR(ADD_MONTHS(A.REF_DATE,-1),'YYYYMM')</v>
      </c>
      <c r="Y634" s="54" t="str">
        <f>","&amp;I634&amp;"=B."&amp;I634</f>
        <v>,I_MV_R_PID_LON_LN_L02_01=B.I_MV_R_PID_LON_LN_L02_01</v>
      </c>
      <c r="Z634" s="40" t="str">
        <f>",B."&amp;I634</f>
        <v>,B.I_MV_R_PID_LON_LN_L02_01</v>
      </c>
    </row>
    <row r="635" spans="1:26" x14ac:dyDescent="0.25">
      <c r="A635" s="8" t="s">
        <v>399</v>
      </c>
      <c r="B635" s="21">
        <f t="shared" si="140"/>
        <v>634</v>
      </c>
      <c r="C635" s="15">
        <f t="shared" si="141"/>
        <v>10</v>
      </c>
      <c r="D635" s="15">
        <f t="shared" si="152"/>
        <v>25</v>
      </c>
      <c r="F635" s="48" t="s">
        <v>409</v>
      </c>
      <c r="G635" s="15" t="s">
        <v>305</v>
      </c>
      <c r="H635" s="15" t="s">
        <v>85</v>
      </c>
      <c r="I635" s="61" t="str">
        <f t="shared" si="149"/>
        <v>I_MV_R_PID_LON_LN_L03_02</v>
      </c>
      <c r="J635" s="15" cm="1">
        <f t="array" ref="J635">SUMPRODUCT(--(I635=$I$2:$I$625))</f>
        <v>0</v>
      </c>
      <c r="K635" s="14">
        <f t="shared" si="153"/>
        <v>24</v>
      </c>
      <c r="L635" s="15" t="s">
        <v>466</v>
      </c>
      <c r="M635" s="15" t="s">
        <v>10</v>
      </c>
      <c r="N635" s="14" t="s">
        <v>520</v>
      </c>
      <c r="O635" s="15" t="str">
        <f>"R_"&amp;P635&amp;"_"&amp;F635</f>
        <v>R_PID_LON_LN</v>
      </c>
      <c r="P635" s="15" t="s">
        <v>500</v>
      </c>
      <c r="Q635" s="15" t="str">
        <f>VLOOKUP(Variables!L635,Nomencalture!$G$38:$H$42,2,0)</f>
        <v>Paid Amount / Approved Amount</v>
      </c>
      <c r="R635" s="16" t="str">
        <f t="shared" ref="R635:R639" si="154">IF(AND(S635="P",N635="R"),TEXT(T635,"00")&amp;"MB",IF(OR(T635&gt;1,N635="VM"),"L"&amp;TEXT(T635,"00")&amp;"_"&amp;TEXT(U635,"00"),"L"&amp;TEXT(U635,"00")&amp;"M"))</f>
        <v>L03_02</v>
      </c>
      <c r="S635" s="16" t="s">
        <v>90</v>
      </c>
      <c r="T635" s="16">
        <v>3</v>
      </c>
      <c r="U635" s="22">
        <v>2</v>
      </c>
      <c r="V635" s="53" t="str">
        <f t="shared" si="138"/>
        <v>ALTER TABLE MDL_ABT_B_PD_TDC_S01 ADD I_MV_R_PID_LON_LN_L03_02 NUMBER;</v>
      </c>
      <c r="W635" s="9" t="str">
        <f>","&amp;H635&amp;"(CASE WHEN TIPO_CNSM_CD='"&amp;P635&amp;"' AND "&amp;X635&amp;" THEN "&amp;G635&amp;" END) AS "&amp;I635</f>
        <v>,AVG(CASE WHEN TIPO_CNSM_CD='PID_LON' AND COLDESTIPCRED='CONSUMO' AND B.PERIODOMES=TO_CHAR(ADD_MONTHS(A.REF_DATE,-2),'YYYYMM') THEN VM_R_PGOT_MAPR END) AS I_MV_R_PID_LON_LN_L03_02</v>
      </c>
      <c r="X635" s="54" t="str">
        <f t="shared" si="151"/>
        <v>COLDESTIPCRED='CONSUMO' AND B.PERIODOMES=TO_CHAR(ADD_MONTHS(A.REF_DATE,-2),'YYYYMM')</v>
      </c>
      <c r="Y635" s="54" t="str">
        <f>","&amp;I635&amp;"=B."&amp;I635</f>
        <v>,I_MV_R_PID_LON_LN_L03_02=B.I_MV_R_PID_LON_LN_L03_02</v>
      </c>
      <c r="Z635" s="40" t="str">
        <f>",B."&amp;I635</f>
        <v>,B.I_MV_R_PID_LON_LN_L03_02</v>
      </c>
    </row>
    <row r="636" spans="1:26" x14ac:dyDescent="0.25">
      <c r="A636" s="8" t="s">
        <v>399</v>
      </c>
      <c r="B636" s="21">
        <f t="shared" si="140"/>
        <v>635</v>
      </c>
      <c r="C636" s="15">
        <f t="shared" si="141"/>
        <v>11</v>
      </c>
      <c r="D636" s="15">
        <f t="shared" si="152"/>
        <v>25</v>
      </c>
      <c r="F636" s="48" t="s">
        <v>409</v>
      </c>
      <c r="G636" s="15" t="s">
        <v>306</v>
      </c>
      <c r="H636" s="15" t="s">
        <v>85</v>
      </c>
      <c r="I636" s="61" t="str">
        <f t="shared" si="149"/>
        <v>I_QV_R_PID_LON_LN_L06_03</v>
      </c>
      <c r="J636" s="15" cm="1">
        <f t="array" ref="J636">SUMPRODUCT(--(I636=$I$2:$I$625))</f>
        <v>0</v>
      </c>
      <c r="K636" s="14">
        <f t="shared" si="153"/>
        <v>24</v>
      </c>
      <c r="L636" s="15" t="s">
        <v>466</v>
      </c>
      <c r="M636" s="15" t="s">
        <v>10</v>
      </c>
      <c r="N636" s="14" t="s">
        <v>521</v>
      </c>
      <c r="O636" s="15" t="str">
        <f>"R_"&amp;P636&amp;"_"&amp;F636</f>
        <v>R_PID_LON_LN</v>
      </c>
      <c r="P636" s="15" t="s">
        <v>500</v>
      </c>
      <c r="Q636" s="15" t="str">
        <f>VLOOKUP(Variables!L636,Nomencalture!$G$38:$H$42,2,0)</f>
        <v>Paid Amount / Approved Amount</v>
      </c>
      <c r="R636" s="16" t="str">
        <f t="shared" si="154"/>
        <v>L06_03</v>
      </c>
      <c r="S636" s="16" t="s">
        <v>90</v>
      </c>
      <c r="T636" s="16">
        <v>6</v>
      </c>
      <c r="U636" s="22">
        <v>3</v>
      </c>
      <c r="V636" s="53" t="str">
        <f t="shared" si="138"/>
        <v>ALTER TABLE MDL_ABT_B_PD_TDC_S01 ADD I_QV_R_PID_LON_LN_L06_03 NUMBER;</v>
      </c>
      <c r="W636" s="9" t="str">
        <f>","&amp;H636&amp;"(CASE WHEN TIPO_CNSM_CD='"&amp;P636&amp;"' AND "&amp;X636&amp;" THEN "&amp;G636&amp;" END) AS "&amp;I636</f>
        <v>,AVG(CASE WHEN TIPO_CNSM_CD='PID_LON' AND COLDESTIPCRED='CONSUMO' AND B.PERIODOMES=TO_CHAR(ADD_MONTHS(A.REF_DATE,-3),'YYYYMM') THEN VT_R_PGOT_MAPR END) AS I_QV_R_PID_LON_LN_L06_03</v>
      </c>
      <c r="X636" s="54" t="str">
        <f t="shared" si="151"/>
        <v>COLDESTIPCRED='CONSUMO' AND B.PERIODOMES=TO_CHAR(ADD_MONTHS(A.REF_DATE,-3),'YYYYMM')</v>
      </c>
      <c r="Y636" s="54" t="str">
        <f>","&amp;I636&amp;"=B."&amp;I636</f>
        <v>,I_QV_R_PID_LON_LN_L06_03=B.I_QV_R_PID_LON_LN_L06_03</v>
      </c>
      <c r="Z636" s="40" t="str">
        <f>",B."&amp;I636</f>
        <v>,B.I_QV_R_PID_LON_LN_L06_03</v>
      </c>
    </row>
    <row r="637" spans="1:26" x14ac:dyDescent="0.25">
      <c r="A637" s="8" t="s">
        <v>399</v>
      </c>
      <c r="B637" s="21">
        <f t="shared" si="140"/>
        <v>636</v>
      </c>
      <c r="C637" s="15">
        <f t="shared" si="141"/>
        <v>12</v>
      </c>
      <c r="D637" s="15">
        <f t="shared" si="152"/>
        <v>25</v>
      </c>
      <c r="F637" s="48" t="s">
        <v>409</v>
      </c>
      <c r="G637" s="15" t="s">
        <v>306</v>
      </c>
      <c r="H637" s="15" t="s">
        <v>85</v>
      </c>
      <c r="I637" s="61" t="str">
        <f t="shared" si="149"/>
        <v>I_QV_R_PID_LON_LN_L09_06</v>
      </c>
      <c r="J637" s="15" cm="1">
        <f t="array" ref="J637">SUMPRODUCT(--(I637=$I$2:$I$625))</f>
        <v>0</v>
      </c>
      <c r="K637" s="14">
        <f t="shared" si="153"/>
        <v>24</v>
      </c>
      <c r="L637" s="15" t="s">
        <v>466</v>
      </c>
      <c r="M637" s="15" t="s">
        <v>10</v>
      </c>
      <c r="N637" s="14" t="s">
        <v>521</v>
      </c>
      <c r="O637" s="15" t="str">
        <f>"R_"&amp;P637&amp;"_"&amp;F637</f>
        <v>R_PID_LON_LN</v>
      </c>
      <c r="P637" s="15" t="s">
        <v>500</v>
      </c>
      <c r="Q637" s="15" t="str">
        <f>VLOOKUP(Variables!L637,Nomencalture!$G$38:$H$42,2,0)</f>
        <v>Paid Amount / Approved Amount</v>
      </c>
      <c r="R637" s="16" t="str">
        <f t="shared" si="154"/>
        <v>L09_06</v>
      </c>
      <c r="S637" s="16" t="s">
        <v>90</v>
      </c>
      <c r="T637" s="16">
        <v>9</v>
      </c>
      <c r="U637" s="22">
        <v>6</v>
      </c>
      <c r="V637" s="53" t="str">
        <f t="shared" si="138"/>
        <v>ALTER TABLE MDL_ABT_B_PD_TDC_S01 ADD I_QV_R_PID_LON_LN_L09_06 NUMBER;</v>
      </c>
      <c r="W637" s="9" t="str">
        <f>","&amp;H637&amp;"(CASE WHEN TIPO_CNSM_CD='"&amp;P637&amp;"' AND "&amp;X637&amp;" THEN "&amp;G637&amp;" END) AS "&amp;I637</f>
        <v>,AVG(CASE WHEN TIPO_CNSM_CD='PID_LON' AND COLDESTIPCRED='CONSUMO' AND B.PERIODOMES=TO_CHAR(ADD_MONTHS(A.REF_DATE,-6),'YYYYMM') THEN VT_R_PGOT_MAPR END) AS I_QV_R_PID_LON_LN_L09_06</v>
      </c>
      <c r="X637" s="54" t="str">
        <f t="shared" si="151"/>
        <v>COLDESTIPCRED='CONSUMO' AND B.PERIODOMES=TO_CHAR(ADD_MONTHS(A.REF_DATE,-6),'YYYYMM')</v>
      </c>
      <c r="Y637" s="54" t="str">
        <f>","&amp;I637&amp;"=B."&amp;I637</f>
        <v>,I_QV_R_PID_LON_LN_L09_06=B.I_QV_R_PID_LON_LN_L09_06</v>
      </c>
      <c r="Z637" s="40" t="str">
        <f>",B."&amp;I637</f>
        <v>,B.I_QV_R_PID_LON_LN_L09_06</v>
      </c>
    </row>
    <row r="638" spans="1:26" x14ac:dyDescent="0.25">
      <c r="A638" s="8" t="s">
        <v>399</v>
      </c>
      <c r="B638" s="21">
        <f t="shared" si="140"/>
        <v>637</v>
      </c>
      <c r="C638" s="15">
        <f t="shared" si="141"/>
        <v>13</v>
      </c>
      <c r="D638" s="15">
        <f t="shared" si="152"/>
        <v>25</v>
      </c>
      <c r="F638" s="48" t="s">
        <v>409</v>
      </c>
      <c r="G638" s="15" t="s">
        <v>306</v>
      </c>
      <c r="H638" s="15" t="s">
        <v>85</v>
      </c>
      <c r="I638" s="61" t="str">
        <f t="shared" si="149"/>
        <v>I_QV_R_PID_LON_LN_L12_09</v>
      </c>
      <c r="J638" s="15" cm="1">
        <f t="array" ref="J638">SUMPRODUCT(--(I638=$I$2:$I$625))</f>
        <v>0</v>
      </c>
      <c r="K638" s="14">
        <f t="shared" si="153"/>
        <v>24</v>
      </c>
      <c r="L638" s="15" t="s">
        <v>466</v>
      </c>
      <c r="M638" s="15" t="s">
        <v>10</v>
      </c>
      <c r="N638" s="14" t="s">
        <v>521</v>
      </c>
      <c r="O638" s="15" t="str">
        <f>"R_"&amp;P638&amp;"_"&amp;F638</f>
        <v>R_PID_LON_LN</v>
      </c>
      <c r="P638" s="15" t="s">
        <v>500</v>
      </c>
      <c r="Q638" s="15" t="str">
        <f>VLOOKUP(Variables!L638,Nomencalture!$G$38:$H$42,2,0)</f>
        <v>Paid Amount / Approved Amount</v>
      </c>
      <c r="R638" s="16" t="str">
        <f t="shared" si="154"/>
        <v>L12_09</v>
      </c>
      <c r="S638" s="16" t="s">
        <v>90</v>
      </c>
      <c r="T638" s="16">
        <v>12</v>
      </c>
      <c r="U638" s="22">
        <v>9</v>
      </c>
      <c r="V638" s="53" t="str">
        <f t="shared" si="138"/>
        <v>ALTER TABLE MDL_ABT_B_PD_TDC_S01 ADD I_QV_R_PID_LON_LN_L12_09 NUMBER;</v>
      </c>
      <c r="W638" s="9" t="str">
        <f>","&amp;H638&amp;"(CASE WHEN TIPO_CNSM_CD='"&amp;P638&amp;"' AND "&amp;X638&amp;" THEN "&amp;G638&amp;" END) AS "&amp;I638</f>
        <v>,AVG(CASE WHEN TIPO_CNSM_CD='PID_LON' AND COLDESTIPCRED='CONSUMO' AND B.PERIODOMES=TO_CHAR(ADD_MONTHS(A.REF_DATE,-9),'YYYYMM') THEN VT_R_PGOT_MAPR END) AS I_QV_R_PID_LON_LN_L12_09</v>
      </c>
      <c r="X638" s="54" t="str">
        <f t="shared" si="151"/>
        <v>COLDESTIPCRED='CONSUMO' AND B.PERIODOMES=TO_CHAR(ADD_MONTHS(A.REF_DATE,-9),'YYYYMM')</v>
      </c>
      <c r="Y638" s="54" t="str">
        <f>","&amp;I638&amp;"=B."&amp;I638</f>
        <v>,I_QV_R_PID_LON_LN_L12_09=B.I_QV_R_PID_LON_LN_L12_09</v>
      </c>
      <c r="Z638" s="40" t="str">
        <f>",B."&amp;I638</f>
        <v>,B.I_QV_R_PID_LON_LN_L12_09</v>
      </c>
    </row>
    <row r="639" spans="1:26" x14ac:dyDescent="0.25">
      <c r="A639" s="8" t="s">
        <v>399</v>
      </c>
      <c r="B639" s="21">
        <f t="shared" si="140"/>
        <v>638</v>
      </c>
      <c r="C639" s="15">
        <f t="shared" si="141"/>
        <v>14</v>
      </c>
      <c r="D639" s="15">
        <f t="shared" si="152"/>
        <v>25</v>
      </c>
      <c r="F639" s="48" t="s">
        <v>409</v>
      </c>
      <c r="G639" s="15" t="s">
        <v>307</v>
      </c>
      <c r="H639" s="15" t="s">
        <v>85</v>
      </c>
      <c r="I639" s="61" t="str">
        <f t="shared" si="149"/>
        <v>I_SV_R_PID_LON_LN_L12_06</v>
      </c>
      <c r="J639" s="15" cm="1">
        <f t="array" ref="J639">SUMPRODUCT(--(I639=$I$2:$I$625))</f>
        <v>0</v>
      </c>
      <c r="K639" s="14">
        <f t="shared" si="153"/>
        <v>24</v>
      </c>
      <c r="L639" s="15" t="s">
        <v>466</v>
      </c>
      <c r="M639" s="15" t="s">
        <v>10</v>
      </c>
      <c r="N639" s="14" t="s">
        <v>523</v>
      </c>
      <c r="O639" s="15" t="str">
        <f>"R_"&amp;P639&amp;"_"&amp;F639</f>
        <v>R_PID_LON_LN</v>
      </c>
      <c r="P639" s="15" t="s">
        <v>500</v>
      </c>
      <c r="Q639" s="15" t="str">
        <f>VLOOKUP(Variables!L639,Nomencalture!$G$38:$H$42,2,0)</f>
        <v>Paid Amount / Approved Amount</v>
      </c>
      <c r="R639" s="16" t="str">
        <f t="shared" si="154"/>
        <v>L12_06</v>
      </c>
      <c r="S639" s="16" t="s">
        <v>90</v>
      </c>
      <c r="T639" s="16">
        <v>12</v>
      </c>
      <c r="U639" s="22">
        <v>6</v>
      </c>
      <c r="V639" s="53" t="str">
        <f t="shared" si="138"/>
        <v>ALTER TABLE MDL_ABT_B_PD_TDC_S01 ADD I_SV_R_PID_LON_LN_L12_06 NUMBER;</v>
      </c>
      <c r="W639" s="9" t="str">
        <f>","&amp;H639&amp;"(CASE WHEN TIPO_CNSM_CD='"&amp;P639&amp;"' AND "&amp;X639&amp;" THEN "&amp;G639&amp;" END) AS "&amp;I639</f>
        <v>,AVG(CASE WHEN TIPO_CNSM_CD='PID_LON' AND COLDESTIPCRED='CONSUMO' AND B.PERIODOMES=TO_CHAR(ADD_MONTHS(A.REF_DATE,-6),'YYYYMM') THEN VS_R_PGOT_MAPR END) AS I_SV_R_PID_LON_LN_L12_06</v>
      </c>
      <c r="X639" s="54" t="str">
        <f t="shared" si="151"/>
        <v>COLDESTIPCRED='CONSUMO' AND B.PERIODOMES=TO_CHAR(ADD_MONTHS(A.REF_DATE,-6),'YYYYMM')</v>
      </c>
      <c r="Y639" s="54" t="str">
        <f>","&amp;I639&amp;"=B."&amp;I639</f>
        <v>,I_SV_R_PID_LON_LN_L12_06=B.I_SV_R_PID_LON_LN_L12_06</v>
      </c>
      <c r="Z639" s="40" t="str">
        <f>",B."&amp;I639</f>
        <v>,B.I_SV_R_PID_LON_LN_L12_06</v>
      </c>
    </row>
    <row r="640" spans="1:26" x14ac:dyDescent="0.25">
      <c r="A640" s="8" t="s">
        <v>399</v>
      </c>
      <c r="B640" s="21">
        <f t="shared" si="140"/>
        <v>639</v>
      </c>
      <c r="C640" s="15">
        <f t="shared" si="141"/>
        <v>15</v>
      </c>
      <c r="D640" s="15">
        <f t="shared" si="152"/>
        <v>25</v>
      </c>
      <c r="F640" s="48" t="s">
        <v>409</v>
      </c>
      <c r="G640" s="15" t="s">
        <v>304</v>
      </c>
      <c r="H640" s="15" t="s">
        <v>85</v>
      </c>
      <c r="I640" s="61" t="str">
        <f t="shared" si="149"/>
        <v>I_AV_R_PID_LON_LN_L03M</v>
      </c>
      <c r="J640" s="15" cm="1">
        <f t="array" ref="J640">SUMPRODUCT(--(I640=$I$2:$I$625))</f>
        <v>0</v>
      </c>
      <c r="K640" s="14">
        <f t="shared" si="153"/>
        <v>22</v>
      </c>
      <c r="L640" s="15" t="s">
        <v>466</v>
      </c>
      <c r="M640" s="15" t="s">
        <v>10</v>
      </c>
      <c r="N640" s="14" t="s">
        <v>15</v>
      </c>
      <c r="O640" s="15" t="str">
        <f>"R_"&amp;P640&amp;"_"&amp;F640</f>
        <v>R_PID_LON_LN</v>
      </c>
      <c r="P640" s="15" t="s">
        <v>500</v>
      </c>
      <c r="Q640" s="15" t="str">
        <f>VLOOKUP(Variables!L640,Nomencalture!$G$38:$H$42,2,0)</f>
        <v>Paid Amount / Approved Amount</v>
      </c>
      <c r="R640" s="16" t="str">
        <f>IF(AND(S640="P",N640="R"),TEXT(T640,"00")&amp;"MB",IF(OR(T640&gt;1,N640="VM"),"L"&amp;TEXT(T640,"00")&amp;"_"&amp;TEXT(U640,"00"),"L"&amp;TEXT(U640,"00")&amp;"M"))</f>
        <v>L03M</v>
      </c>
      <c r="S640" s="16" t="s">
        <v>54</v>
      </c>
      <c r="T640" s="20">
        <v>1</v>
      </c>
      <c r="U640" s="21">
        <v>3</v>
      </c>
      <c r="V640" s="53" t="str">
        <f t="shared" si="138"/>
        <v>ALTER TABLE MDL_ABT_B_PD_TDC_S01 ADD I_AV_R_PID_LON_LN_L03M NUMBER;</v>
      </c>
      <c r="W640" s="9" t="str">
        <f>","&amp;H640&amp;"(CASE WHEN TIPO_CNSM_CD='"&amp;P640&amp;"' AND "&amp;X640&amp;" THEN "&amp;G640&amp;" END) AS "&amp;I640</f>
        <v>,AVG(CASE WHEN TIPO_CNSM_CD='PID_LON' AND COLDESTIPCRED='CONSUMO' AND B.PERIODOMES BETWEEN TO_CHAR(ADD_MONTHS(A.REF_DATE,-3),'YYYYMM') AND TO_CHAR(ADD_MONTHS(A.REF_DATE,-1),'YYYYMM') THEN R_PGOT_MAPR END) AS I_AV_R_PID_LON_LN_L03M</v>
      </c>
      <c r="X640" s="54" t="str">
        <f t="shared" si="151"/>
        <v>COLDESTIPCRED='CONSUMO' AND B.PERIODOMES BETWEEN TO_CHAR(ADD_MONTHS(A.REF_DATE,-3),'YYYYMM') AND TO_CHAR(ADD_MONTHS(A.REF_DATE,-1),'YYYYMM')</v>
      </c>
      <c r="Y640" s="54" t="str">
        <f>","&amp;I640&amp;"=B."&amp;I640</f>
        <v>,I_AV_R_PID_LON_LN_L03M=B.I_AV_R_PID_LON_LN_L03M</v>
      </c>
      <c r="Z640" s="40" t="str">
        <f>",B."&amp;I640</f>
        <v>,B.I_AV_R_PID_LON_LN_L03M</v>
      </c>
    </row>
    <row r="641" spans="1:26" x14ac:dyDescent="0.25">
      <c r="A641" s="8" t="s">
        <v>399</v>
      </c>
      <c r="B641" s="21">
        <f t="shared" si="140"/>
        <v>640</v>
      </c>
      <c r="C641" s="15">
        <f t="shared" si="141"/>
        <v>16</v>
      </c>
      <c r="D641" s="15">
        <f t="shared" si="152"/>
        <v>25</v>
      </c>
      <c r="F641" s="48" t="s">
        <v>409</v>
      </c>
      <c r="G641" s="15" t="s">
        <v>304</v>
      </c>
      <c r="H641" s="15" t="s">
        <v>85</v>
      </c>
      <c r="I641" s="61" t="str">
        <f t="shared" si="149"/>
        <v>I_AV_R_PID_LON_LN_L06M</v>
      </c>
      <c r="J641" s="15" cm="1">
        <f t="array" ref="J641">SUMPRODUCT(--(I641=$I$2:$I$625))</f>
        <v>0</v>
      </c>
      <c r="K641" s="14">
        <f t="shared" si="153"/>
        <v>22</v>
      </c>
      <c r="L641" s="15" t="s">
        <v>466</v>
      </c>
      <c r="M641" s="15" t="s">
        <v>10</v>
      </c>
      <c r="N641" s="14" t="s">
        <v>15</v>
      </c>
      <c r="O641" s="15" t="str">
        <f>"R_"&amp;P641&amp;"_"&amp;F641</f>
        <v>R_PID_LON_LN</v>
      </c>
      <c r="P641" s="15" t="s">
        <v>500</v>
      </c>
      <c r="Q641" s="15" t="str">
        <f>VLOOKUP(Variables!L641,Nomencalture!$G$38:$H$42,2,0)</f>
        <v>Paid Amount / Approved Amount</v>
      </c>
      <c r="R641" s="16" t="str">
        <f>IF(AND(S641="P",N641="R"),TEXT(T641,"00")&amp;"MB",IF(OR(T641&gt;1,N641="VM"),"L"&amp;TEXT(T641,"00")&amp;"_"&amp;TEXT(U641,"00"),"L"&amp;TEXT(U641,"00")&amp;"M"))</f>
        <v>L06M</v>
      </c>
      <c r="S641" s="16" t="s">
        <v>54</v>
      </c>
      <c r="T641" s="20">
        <v>1</v>
      </c>
      <c r="U641" s="21">
        <v>6</v>
      </c>
      <c r="V641" s="53" t="str">
        <f t="shared" si="138"/>
        <v>ALTER TABLE MDL_ABT_B_PD_TDC_S01 ADD I_AV_R_PID_LON_LN_L06M NUMBER;</v>
      </c>
      <c r="W641" s="9" t="str">
        <f>","&amp;H641&amp;"(CASE WHEN TIPO_CNSM_CD='"&amp;P641&amp;"' AND "&amp;X641&amp;" THEN "&amp;G641&amp;" END) AS "&amp;I641</f>
        <v>,AVG(CASE WHEN TIPO_CNSM_CD='PID_LON' AND COLDESTIPCRED='CONSUMO' AND B.PERIODOMES BETWEEN TO_CHAR(ADD_MONTHS(A.REF_DATE,-6),'YYYYMM') AND TO_CHAR(ADD_MONTHS(A.REF_DATE,-1),'YYYYMM') THEN R_PGOT_MAPR END) AS I_AV_R_PID_LON_LN_L06M</v>
      </c>
      <c r="X641" s="54" t="str">
        <f t="shared" si="151"/>
        <v>COLDESTIPCRED='CONSUMO' AND B.PERIODOMES BETWEEN TO_CHAR(ADD_MONTHS(A.REF_DATE,-6),'YYYYMM') AND TO_CHAR(ADD_MONTHS(A.REF_DATE,-1),'YYYYMM')</v>
      </c>
      <c r="Y641" s="54" t="str">
        <f>","&amp;I641&amp;"=B."&amp;I641</f>
        <v>,I_AV_R_PID_LON_LN_L06M=B.I_AV_R_PID_LON_LN_L06M</v>
      </c>
      <c r="Z641" s="40" t="str">
        <f>",B."&amp;I641</f>
        <v>,B.I_AV_R_PID_LON_LN_L06M</v>
      </c>
    </row>
    <row r="642" spans="1:26" x14ac:dyDescent="0.25">
      <c r="A642" s="8" t="s">
        <v>399</v>
      </c>
      <c r="B642" s="21">
        <f t="shared" si="140"/>
        <v>641</v>
      </c>
      <c r="C642" s="15">
        <f t="shared" si="141"/>
        <v>17</v>
      </c>
      <c r="D642" s="15">
        <f t="shared" si="152"/>
        <v>25</v>
      </c>
      <c r="F642" s="48" t="s">
        <v>409</v>
      </c>
      <c r="G642" s="15" t="s">
        <v>304</v>
      </c>
      <c r="H642" s="15" t="s">
        <v>85</v>
      </c>
      <c r="I642" s="61" t="str">
        <f t="shared" si="149"/>
        <v>I_AV_R_PID_LON_LN_L12M</v>
      </c>
      <c r="J642" s="15" cm="1">
        <f t="array" ref="J642">SUMPRODUCT(--(I642=$I$2:$I$625))</f>
        <v>0</v>
      </c>
      <c r="K642" s="14">
        <f t="shared" si="153"/>
        <v>22</v>
      </c>
      <c r="L642" s="15" t="s">
        <v>466</v>
      </c>
      <c r="M642" s="15" t="s">
        <v>10</v>
      </c>
      <c r="N642" s="14" t="s">
        <v>15</v>
      </c>
      <c r="O642" s="15" t="str">
        <f>"R_"&amp;P642&amp;"_"&amp;F642</f>
        <v>R_PID_LON_LN</v>
      </c>
      <c r="P642" s="15" t="s">
        <v>500</v>
      </c>
      <c r="Q642" s="15" t="str">
        <f>VLOOKUP(Variables!L642,Nomencalture!$G$38:$H$42,2,0)</f>
        <v>Paid Amount / Approved Amount</v>
      </c>
      <c r="R642" s="16" t="str">
        <f t="shared" ref="R642:R651" si="155">IF(AND(S642="P",N642="R"),TEXT(T642,"00")&amp;"MB",IF(OR(T642&gt;1,N642="VM"),"L"&amp;TEXT(T642,"00")&amp;"_"&amp;TEXT(U642,"00"),"L"&amp;TEXT(U642,"00")&amp;"M"))</f>
        <v>L12M</v>
      </c>
      <c r="S642" s="16" t="s">
        <v>54</v>
      </c>
      <c r="T642" s="20">
        <v>1</v>
      </c>
      <c r="U642" s="21">
        <v>12</v>
      </c>
      <c r="V642" s="53" t="str">
        <f t="shared" ref="V642:V705" si="156">"ALTER TABLE MDL_ABT_B_PD_TDC_S01 ADD "&amp;I642&amp;" NUMBER;"</f>
        <v>ALTER TABLE MDL_ABT_B_PD_TDC_S01 ADD I_AV_R_PID_LON_LN_L12M NUMBER;</v>
      </c>
      <c r="W642" s="9" t="str">
        <f>","&amp;H642&amp;"(CASE WHEN TIPO_CNSM_CD='"&amp;P642&amp;"' AND "&amp;X642&amp;" THEN "&amp;G642&amp;" END) AS "&amp;I642</f>
        <v>,AVG(CASE WHEN TIPO_CNSM_CD='PID_LON' AND COLDESTIPCRED='CONSUMO' AND B.PERIODOMES BETWEEN TO_CHAR(ADD_MONTHS(A.REF_DATE,-12),'YYYYMM') AND TO_CHAR(ADD_MONTHS(A.REF_DATE,-1),'YYYYMM') THEN R_PGOT_MAPR END) AS I_AV_R_PID_LON_LN_L12M</v>
      </c>
      <c r="X642" s="54" t="str">
        <f t="shared" si="151"/>
        <v>COLDESTIPCRED='CONSUMO' AND B.PERIODOMES BETWEEN TO_CHAR(ADD_MONTHS(A.REF_DATE,-12),'YYYYMM') AND TO_CHAR(ADD_MONTHS(A.REF_DATE,-1),'YYYYMM')</v>
      </c>
      <c r="Y642" s="54" t="str">
        <f>","&amp;I642&amp;"=B."&amp;I642</f>
        <v>,I_AV_R_PID_LON_LN_L12M=B.I_AV_R_PID_LON_LN_L12M</v>
      </c>
      <c r="Z642" s="40" t="str">
        <f>",B."&amp;I642</f>
        <v>,B.I_AV_R_PID_LON_LN_L12M</v>
      </c>
    </row>
    <row r="643" spans="1:26" x14ac:dyDescent="0.25">
      <c r="A643" s="8" t="s">
        <v>399</v>
      </c>
      <c r="B643" s="21">
        <f t="shared" si="140"/>
        <v>642</v>
      </c>
      <c r="C643" s="15">
        <f t="shared" si="141"/>
        <v>18</v>
      </c>
      <c r="D643" s="15">
        <f t="shared" si="152"/>
        <v>25</v>
      </c>
      <c r="F643" s="48" t="s">
        <v>409</v>
      </c>
      <c r="G643" s="15" t="s">
        <v>304</v>
      </c>
      <c r="H643" s="15" t="s">
        <v>85</v>
      </c>
      <c r="I643" s="61" t="str">
        <f t="shared" si="149"/>
        <v>I_AV_R_PID_LON_LN_L13_24</v>
      </c>
      <c r="J643" s="15" cm="1">
        <f t="array" ref="J643">SUMPRODUCT(--(I643=$I$2:$I$625))</f>
        <v>0</v>
      </c>
      <c r="K643" s="14">
        <f t="shared" si="153"/>
        <v>24</v>
      </c>
      <c r="L643" s="15" t="s">
        <v>466</v>
      </c>
      <c r="M643" s="15" t="s">
        <v>10</v>
      </c>
      <c r="N643" s="14" t="s">
        <v>15</v>
      </c>
      <c r="O643" s="15" t="str">
        <f>"R_"&amp;P643&amp;"_"&amp;F643</f>
        <v>R_PID_LON_LN</v>
      </c>
      <c r="P643" s="15" t="s">
        <v>500</v>
      </c>
      <c r="Q643" s="15" t="str">
        <f>VLOOKUP(Variables!L643,Nomencalture!$G$38:$H$42,2,0)</f>
        <v>Paid Amount / Approved Amount</v>
      </c>
      <c r="R643" s="16" t="str">
        <f t="shared" si="155"/>
        <v>L13_24</v>
      </c>
      <c r="S643" s="16" t="s">
        <v>54</v>
      </c>
      <c r="T643" s="20">
        <v>13</v>
      </c>
      <c r="U643" s="21">
        <v>24</v>
      </c>
      <c r="V643" s="53" t="str">
        <f t="shared" si="156"/>
        <v>ALTER TABLE MDL_ABT_B_PD_TDC_S01 ADD I_AV_R_PID_LON_LN_L13_24 NUMBER;</v>
      </c>
      <c r="W643" s="9" t="str">
        <f>","&amp;H643&amp;"(CASE WHEN TIPO_CNSM_CD='"&amp;P643&amp;"' AND "&amp;X643&amp;" THEN "&amp;G643&amp;" END) AS "&amp;I643</f>
        <v>,AVG(CASE WHEN TIPO_CNSM_CD='PID_LON' AND COLDESTIPCRED='CONSUMO' AND B.PERIODOMES BETWEEN TO_CHAR(ADD_MONTHS(A.REF_DATE,-24),'YYYYMM') AND TO_CHAR(ADD_MONTHS(A.REF_DATE,-13),'YYYYMM') THEN R_PGOT_MAPR END) AS I_AV_R_PID_LON_LN_L13_24</v>
      </c>
      <c r="X643" s="54" t="str">
        <f t="shared" si="151"/>
        <v>COLDESTIPCRED='CONSUMO' AND B.PERIODOMES BETWEEN TO_CHAR(ADD_MONTHS(A.REF_DATE,-24),'YYYYMM') AND TO_CHAR(ADD_MONTHS(A.REF_DATE,-13),'YYYYMM')</v>
      </c>
      <c r="Y643" s="54" t="str">
        <f>","&amp;I643&amp;"=B."&amp;I643</f>
        <v>,I_AV_R_PID_LON_LN_L13_24=B.I_AV_R_PID_LON_LN_L13_24</v>
      </c>
      <c r="Z643" s="40" t="str">
        <f>",B."&amp;I643</f>
        <v>,B.I_AV_R_PID_LON_LN_L13_24</v>
      </c>
    </row>
    <row r="644" spans="1:26" x14ac:dyDescent="0.25">
      <c r="A644" s="8" t="s">
        <v>399</v>
      </c>
      <c r="B644" s="21">
        <f t="shared" si="140"/>
        <v>643</v>
      </c>
      <c r="C644" s="15">
        <f t="shared" si="141"/>
        <v>19</v>
      </c>
      <c r="D644" s="15">
        <f t="shared" si="152"/>
        <v>25</v>
      </c>
      <c r="F644" s="48" t="s">
        <v>409</v>
      </c>
      <c r="G644" s="15" t="s">
        <v>308</v>
      </c>
      <c r="H644" s="15" t="s">
        <v>86</v>
      </c>
      <c r="I644" s="61" t="str">
        <f t="shared" si="149"/>
        <v>I_SIN_R_PID_LON_LN_L03M</v>
      </c>
      <c r="J644" s="15" cm="1">
        <f t="array" ref="J644">SUMPRODUCT(--(I644=$I$2:$I$625))</f>
        <v>0</v>
      </c>
      <c r="K644" s="14">
        <f t="shared" si="153"/>
        <v>23</v>
      </c>
      <c r="L644" s="15" t="s">
        <v>466</v>
      </c>
      <c r="M644" s="15" t="s">
        <v>10</v>
      </c>
      <c r="N644" s="14" t="s">
        <v>16</v>
      </c>
      <c r="O644" s="15" t="str">
        <f>"R_"&amp;P644&amp;"_"&amp;F644</f>
        <v>R_PID_LON_LN</v>
      </c>
      <c r="P644" s="15" t="s">
        <v>500</v>
      </c>
      <c r="Q644" s="15" t="str">
        <f>VLOOKUP(Variables!L644,Nomencalture!$G$38:$H$42,2,0)</f>
        <v>Paid Amount / Approved Amount</v>
      </c>
      <c r="R644" s="16" t="str">
        <f t="shared" si="155"/>
        <v>L03M</v>
      </c>
      <c r="S644" s="16" t="s">
        <v>54</v>
      </c>
      <c r="T644" s="20">
        <v>1</v>
      </c>
      <c r="U644" s="21">
        <v>3</v>
      </c>
      <c r="V644" s="53" t="str">
        <f t="shared" si="156"/>
        <v>ALTER TABLE MDL_ABT_B_PD_TDC_S01 ADD I_SIN_R_PID_LON_LN_L03M NUMBER;</v>
      </c>
      <c r="W644" s="9" t="str">
        <f>","&amp;H644&amp;"(CASE WHEN TIPO_CNSM_CD='"&amp;P644&amp;"' AND "&amp;X644&amp;" THEN "&amp;G644&amp;" END) AS "&amp;I644</f>
        <v>,SUM(CASE WHEN TIPO_CNSM_CD='PID_LON' AND COLDESTIPCRED='CONSUMO' AND B.PERIODOMES BETWEEN TO_CHAR(ADD_MONTHS(A.REF_DATE,-3),'YYYYMM') AND TO_CHAR(ADD_MONTHS(A.REF_DATE,-1),'YYYYMM') THEN IN_R_PGOT_MAPR END) AS I_SIN_R_PID_LON_LN_L03M</v>
      </c>
      <c r="X644" s="54" t="str">
        <f t="shared" si="151"/>
        <v>COLDESTIPCRED='CONSUMO' AND B.PERIODOMES BETWEEN TO_CHAR(ADD_MONTHS(A.REF_DATE,-3),'YYYYMM') AND TO_CHAR(ADD_MONTHS(A.REF_DATE,-1),'YYYYMM')</v>
      </c>
      <c r="Y644" s="54" t="str">
        <f>","&amp;I644&amp;"=B."&amp;I644</f>
        <v>,I_SIN_R_PID_LON_LN_L03M=B.I_SIN_R_PID_LON_LN_L03M</v>
      </c>
      <c r="Z644" s="40" t="str">
        <f>",B."&amp;I644</f>
        <v>,B.I_SIN_R_PID_LON_LN_L03M</v>
      </c>
    </row>
    <row r="645" spans="1:26" x14ac:dyDescent="0.25">
      <c r="A645" s="8" t="s">
        <v>399</v>
      </c>
      <c r="B645" s="21">
        <f t="shared" si="140"/>
        <v>644</v>
      </c>
      <c r="C645" s="15">
        <f t="shared" si="141"/>
        <v>20</v>
      </c>
      <c r="D645" s="15">
        <f t="shared" si="152"/>
        <v>25</v>
      </c>
      <c r="F645" s="48" t="s">
        <v>409</v>
      </c>
      <c r="G645" s="15" t="s">
        <v>308</v>
      </c>
      <c r="H645" s="15" t="s">
        <v>86</v>
      </c>
      <c r="I645" s="61" t="str">
        <f t="shared" si="149"/>
        <v>I_SIN_R_PID_LON_LN_L06M</v>
      </c>
      <c r="J645" s="15" cm="1">
        <f t="array" ref="J645">SUMPRODUCT(--(I645=$I$2:$I$625))</f>
        <v>0</v>
      </c>
      <c r="K645" s="14">
        <f t="shared" si="153"/>
        <v>23</v>
      </c>
      <c r="L645" s="15" t="s">
        <v>466</v>
      </c>
      <c r="M645" s="15" t="s">
        <v>10</v>
      </c>
      <c r="N645" s="14" t="s">
        <v>16</v>
      </c>
      <c r="O645" s="15" t="str">
        <f>"R_"&amp;P645&amp;"_"&amp;F645</f>
        <v>R_PID_LON_LN</v>
      </c>
      <c r="P645" s="15" t="s">
        <v>500</v>
      </c>
      <c r="Q645" s="15" t="str">
        <f>VLOOKUP(Variables!L645,Nomencalture!$G$38:$H$42,2,0)</f>
        <v>Paid Amount / Approved Amount</v>
      </c>
      <c r="R645" s="16" t="str">
        <f t="shared" si="155"/>
        <v>L06M</v>
      </c>
      <c r="S645" s="16" t="s">
        <v>54</v>
      </c>
      <c r="T645" s="20">
        <v>1</v>
      </c>
      <c r="U645" s="21">
        <v>6</v>
      </c>
      <c r="V645" s="53" t="str">
        <f t="shared" si="156"/>
        <v>ALTER TABLE MDL_ABT_B_PD_TDC_S01 ADD I_SIN_R_PID_LON_LN_L06M NUMBER;</v>
      </c>
      <c r="W645" s="9" t="str">
        <f>","&amp;H645&amp;"(CASE WHEN TIPO_CNSM_CD='"&amp;P645&amp;"' AND "&amp;X645&amp;" THEN "&amp;G645&amp;" END) AS "&amp;I645</f>
        <v>,SUM(CASE WHEN TIPO_CNSM_CD='PID_LON' AND COLDESTIPCRED='CONSUMO' AND B.PERIODOMES BETWEEN TO_CHAR(ADD_MONTHS(A.REF_DATE,-6),'YYYYMM') AND TO_CHAR(ADD_MONTHS(A.REF_DATE,-1),'YYYYMM') THEN IN_R_PGOT_MAPR END) AS I_SIN_R_PID_LON_LN_L06M</v>
      </c>
      <c r="X645" s="54" t="str">
        <f t="shared" si="151"/>
        <v>COLDESTIPCRED='CONSUMO' AND B.PERIODOMES BETWEEN TO_CHAR(ADD_MONTHS(A.REF_DATE,-6),'YYYYMM') AND TO_CHAR(ADD_MONTHS(A.REF_DATE,-1),'YYYYMM')</v>
      </c>
      <c r="Y645" s="54" t="str">
        <f>","&amp;I645&amp;"=B."&amp;I645</f>
        <v>,I_SIN_R_PID_LON_LN_L06M=B.I_SIN_R_PID_LON_LN_L06M</v>
      </c>
      <c r="Z645" s="40" t="str">
        <f>",B."&amp;I645</f>
        <v>,B.I_SIN_R_PID_LON_LN_L06M</v>
      </c>
    </row>
    <row r="646" spans="1:26" x14ac:dyDescent="0.25">
      <c r="A646" s="8" t="s">
        <v>399</v>
      </c>
      <c r="B646" s="21">
        <f t="shared" si="140"/>
        <v>645</v>
      </c>
      <c r="C646" s="15">
        <f t="shared" si="141"/>
        <v>21</v>
      </c>
      <c r="D646" s="15">
        <f t="shared" si="152"/>
        <v>25</v>
      </c>
      <c r="F646" s="48" t="s">
        <v>409</v>
      </c>
      <c r="G646" s="15" t="s">
        <v>308</v>
      </c>
      <c r="H646" s="15" t="s">
        <v>86</v>
      </c>
      <c r="I646" s="61" t="str">
        <f t="shared" si="149"/>
        <v>I_SIN_R_PID_LON_LN_L12M</v>
      </c>
      <c r="J646" s="15" cm="1">
        <f t="array" ref="J646">SUMPRODUCT(--(I646=$I$2:$I$625))</f>
        <v>0</v>
      </c>
      <c r="K646" s="14">
        <f t="shared" si="153"/>
        <v>23</v>
      </c>
      <c r="L646" s="15" t="s">
        <v>466</v>
      </c>
      <c r="M646" s="15" t="s">
        <v>10</v>
      </c>
      <c r="N646" s="14" t="s">
        <v>16</v>
      </c>
      <c r="O646" s="15" t="str">
        <f>"R_"&amp;P646&amp;"_"&amp;F646</f>
        <v>R_PID_LON_LN</v>
      </c>
      <c r="P646" s="15" t="s">
        <v>500</v>
      </c>
      <c r="Q646" s="15" t="str">
        <f>VLOOKUP(Variables!L646,Nomencalture!$G$38:$H$42,2,0)</f>
        <v>Paid Amount / Approved Amount</v>
      </c>
      <c r="R646" s="16" t="str">
        <f t="shared" si="155"/>
        <v>L12M</v>
      </c>
      <c r="S646" s="16" t="s">
        <v>54</v>
      </c>
      <c r="T646" s="20">
        <v>1</v>
      </c>
      <c r="U646" s="21">
        <v>12</v>
      </c>
      <c r="V646" s="53" t="str">
        <f t="shared" si="156"/>
        <v>ALTER TABLE MDL_ABT_B_PD_TDC_S01 ADD I_SIN_R_PID_LON_LN_L12M NUMBER;</v>
      </c>
      <c r="W646" s="9" t="str">
        <f>","&amp;H646&amp;"(CASE WHEN TIPO_CNSM_CD='"&amp;P646&amp;"' AND "&amp;X646&amp;" THEN "&amp;G646&amp;" END) AS "&amp;I646</f>
        <v>,SUM(CASE WHEN TIPO_CNSM_CD='PID_LON' AND COLDESTIPCRED='CONSUMO' AND B.PERIODOMES BETWEEN TO_CHAR(ADD_MONTHS(A.REF_DATE,-12),'YYYYMM') AND TO_CHAR(ADD_MONTHS(A.REF_DATE,-1),'YYYYMM') THEN IN_R_PGOT_MAPR END) AS I_SIN_R_PID_LON_LN_L12M</v>
      </c>
      <c r="X646" s="54" t="str">
        <f t="shared" si="151"/>
        <v>COLDESTIPCRED='CONSUMO' AND B.PERIODOMES BETWEEN TO_CHAR(ADD_MONTHS(A.REF_DATE,-12),'YYYYMM') AND TO_CHAR(ADD_MONTHS(A.REF_DATE,-1),'YYYYMM')</v>
      </c>
      <c r="Y646" s="54" t="str">
        <f>","&amp;I646&amp;"=B."&amp;I646</f>
        <v>,I_SIN_R_PID_LON_LN_L12M=B.I_SIN_R_PID_LON_LN_L12M</v>
      </c>
      <c r="Z646" s="40" t="str">
        <f>",B."&amp;I646</f>
        <v>,B.I_SIN_R_PID_LON_LN_L12M</v>
      </c>
    </row>
    <row r="647" spans="1:26" x14ac:dyDescent="0.25">
      <c r="A647" s="8" t="s">
        <v>399</v>
      </c>
      <c r="B647" s="21">
        <f t="shared" si="140"/>
        <v>646</v>
      </c>
      <c r="C647" s="15">
        <f t="shared" si="141"/>
        <v>22</v>
      </c>
      <c r="D647" s="15">
        <f t="shared" si="152"/>
        <v>25</v>
      </c>
      <c r="F647" s="48" t="s">
        <v>409</v>
      </c>
      <c r="G647" s="15" t="s">
        <v>308</v>
      </c>
      <c r="H647" s="15" t="s">
        <v>86</v>
      </c>
      <c r="I647" s="61" t="str">
        <f t="shared" si="149"/>
        <v>I_SIN_R_PID_LON_LN_L13_24</v>
      </c>
      <c r="J647" s="15" cm="1">
        <f t="array" ref="J647">SUMPRODUCT(--(I647=$I$2:$I$625))</f>
        <v>0</v>
      </c>
      <c r="K647" s="14">
        <f t="shared" si="153"/>
        <v>25</v>
      </c>
      <c r="L647" s="15" t="s">
        <v>466</v>
      </c>
      <c r="M647" s="15" t="s">
        <v>10</v>
      </c>
      <c r="N647" s="14" t="s">
        <v>16</v>
      </c>
      <c r="O647" s="15" t="str">
        <f>"R_"&amp;P647&amp;"_"&amp;F647</f>
        <v>R_PID_LON_LN</v>
      </c>
      <c r="P647" s="15" t="s">
        <v>500</v>
      </c>
      <c r="Q647" s="15" t="str">
        <f>VLOOKUP(Variables!L647,Nomencalture!$G$38:$H$42,2,0)</f>
        <v>Paid Amount / Approved Amount</v>
      </c>
      <c r="R647" s="16" t="str">
        <f t="shared" si="155"/>
        <v>L13_24</v>
      </c>
      <c r="S647" s="16" t="s">
        <v>54</v>
      </c>
      <c r="T647" s="20">
        <v>13</v>
      </c>
      <c r="U647" s="21">
        <v>24</v>
      </c>
      <c r="V647" s="53" t="str">
        <f t="shared" si="156"/>
        <v>ALTER TABLE MDL_ABT_B_PD_TDC_S01 ADD I_SIN_R_PID_LON_LN_L13_24 NUMBER;</v>
      </c>
      <c r="W647" s="9" t="str">
        <f>","&amp;H647&amp;"(CASE WHEN TIPO_CNSM_CD='"&amp;P647&amp;"' AND "&amp;X647&amp;" THEN "&amp;G647&amp;" END) AS "&amp;I647</f>
        <v>,SUM(CASE WHEN TIPO_CNSM_CD='PID_LON' AND COLDESTIPCRED='CONSUMO' AND B.PERIODOMES BETWEEN TO_CHAR(ADD_MONTHS(A.REF_DATE,-24),'YYYYMM') AND TO_CHAR(ADD_MONTHS(A.REF_DATE,-13),'YYYYMM') THEN IN_R_PGOT_MAPR END) AS I_SIN_R_PID_LON_LN_L13_24</v>
      </c>
      <c r="X647" s="54" t="str">
        <f t="shared" si="151"/>
        <v>COLDESTIPCRED='CONSUMO' AND B.PERIODOMES BETWEEN TO_CHAR(ADD_MONTHS(A.REF_DATE,-24),'YYYYMM') AND TO_CHAR(ADD_MONTHS(A.REF_DATE,-13),'YYYYMM')</v>
      </c>
      <c r="Y647" s="54" t="str">
        <f>","&amp;I647&amp;"=B."&amp;I647</f>
        <v>,I_SIN_R_PID_LON_LN_L13_24=B.I_SIN_R_PID_LON_LN_L13_24</v>
      </c>
      <c r="Z647" s="40" t="str">
        <f>",B."&amp;I647</f>
        <v>,B.I_SIN_R_PID_LON_LN_L13_24</v>
      </c>
    </row>
    <row r="648" spans="1:26" x14ac:dyDescent="0.25">
      <c r="A648" s="8" t="s">
        <v>399</v>
      </c>
      <c r="B648" s="21">
        <f t="shared" si="140"/>
        <v>647</v>
      </c>
      <c r="C648" s="15">
        <f t="shared" si="141"/>
        <v>23</v>
      </c>
      <c r="D648" s="15">
        <f t="shared" si="152"/>
        <v>25</v>
      </c>
      <c r="F648" s="48" t="s">
        <v>409</v>
      </c>
      <c r="G648" s="15" t="s">
        <v>309</v>
      </c>
      <c r="H648" s="15" t="s">
        <v>86</v>
      </c>
      <c r="I648" s="61" t="str">
        <f t="shared" si="149"/>
        <v>I_SDC_R_PID_LON_LN_L03M</v>
      </c>
      <c r="J648" s="15" cm="1">
        <f t="array" ref="J648">SUMPRODUCT(--(I648=$I$2:$I$625))</f>
        <v>0</v>
      </c>
      <c r="K648" s="14">
        <f t="shared" si="153"/>
        <v>23</v>
      </c>
      <c r="L648" s="15" t="s">
        <v>466</v>
      </c>
      <c r="M648" s="15" t="s">
        <v>10</v>
      </c>
      <c r="N648" s="14" t="s">
        <v>17</v>
      </c>
      <c r="O648" s="15" t="str">
        <f>"R_"&amp;P648&amp;"_"&amp;F648</f>
        <v>R_PID_LON_LN</v>
      </c>
      <c r="P648" s="15" t="s">
        <v>500</v>
      </c>
      <c r="Q648" s="15" t="str">
        <f>VLOOKUP(Variables!L648,Nomencalture!$G$38:$H$42,2,0)</f>
        <v>Paid Amount / Approved Amount</v>
      </c>
      <c r="R648" s="16" t="str">
        <f t="shared" si="155"/>
        <v>L03M</v>
      </c>
      <c r="S648" s="16" t="s">
        <v>54</v>
      </c>
      <c r="T648" s="20">
        <v>1</v>
      </c>
      <c r="U648" s="21">
        <v>3</v>
      </c>
      <c r="V648" s="53" t="str">
        <f t="shared" si="156"/>
        <v>ALTER TABLE MDL_ABT_B_PD_TDC_S01 ADD I_SDC_R_PID_LON_LN_L03M NUMBER;</v>
      </c>
      <c r="W648" s="9" t="str">
        <f>","&amp;H648&amp;"(CASE WHEN TIPO_CNSM_CD='"&amp;P648&amp;"' AND "&amp;X648&amp;" THEN "&amp;G648&amp;" END) AS "&amp;I648</f>
        <v>,SUM(CASE WHEN TIPO_CNSM_CD='PID_LON' AND COLDESTIPCRED='CONSUMO' AND B.PERIODOMES BETWEEN TO_CHAR(ADD_MONTHS(A.REF_DATE,-3),'YYYYMM') AND TO_CHAR(ADD_MONTHS(A.REF_DATE,-1),'YYYYMM') THEN DC_R_PGOT_MAPR END) AS I_SDC_R_PID_LON_LN_L03M</v>
      </c>
      <c r="X648" s="54" t="str">
        <f t="shared" si="151"/>
        <v>COLDESTIPCRED='CONSUMO' AND B.PERIODOMES BETWEEN TO_CHAR(ADD_MONTHS(A.REF_DATE,-3),'YYYYMM') AND TO_CHAR(ADD_MONTHS(A.REF_DATE,-1),'YYYYMM')</v>
      </c>
      <c r="Y648" s="54" t="str">
        <f>","&amp;I648&amp;"=B."&amp;I648</f>
        <v>,I_SDC_R_PID_LON_LN_L03M=B.I_SDC_R_PID_LON_LN_L03M</v>
      </c>
      <c r="Z648" s="40" t="str">
        <f>",B."&amp;I648</f>
        <v>,B.I_SDC_R_PID_LON_LN_L03M</v>
      </c>
    </row>
    <row r="649" spans="1:26" x14ac:dyDescent="0.25">
      <c r="A649" s="8" t="s">
        <v>399</v>
      </c>
      <c r="B649" s="21">
        <f t="shared" si="140"/>
        <v>648</v>
      </c>
      <c r="C649" s="15">
        <f t="shared" si="141"/>
        <v>24</v>
      </c>
      <c r="D649" s="15">
        <f t="shared" si="152"/>
        <v>25</v>
      </c>
      <c r="F649" s="48" t="s">
        <v>409</v>
      </c>
      <c r="G649" s="15" t="s">
        <v>309</v>
      </c>
      <c r="H649" s="15" t="s">
        <v>86</v>
      </c>
      <c r="I649" s="61" t="str">
        <f t="shared" si="149"/>
        <v>I_SDC_R_PID_LON_LN_L06M</v>
      </c>
      <c r="J649" s="15" cm="1">
        <f t="array" ref="J649">SUMPRODUCT(--(I649=$I$2:$I$625))</f>
        <v>0</v>
      </c>
      <c r="K649" s="14">
        <f t="shared" si="153"/>
        <v>23</v>
      </c>
      <c r="L649" s="15" t="s">
        <v>466</v>
      </c>
      <c r="M649" s="15" t="s">
        <v>10</v>
      </c>
      <c r="N649" s="14" t="s">
        <v>17</v>
      </c>
      <c r="O649" s="15" t="str">
        <f>"R_"&amp;P649&amp;"_"&amp;F649</f>
        <v>R_PID_LON_LN</v>
      </c>
      <c r="P649" s="15" t="s">
        <v>500</v>
      </c>
      <c r="Q649" s="15" t="str">
        <f>VLOOKUP(Variables!L649,Nomencalture!$G$38:$H$42,2,0)</f>
        <v>Paid Amount / Approved Amount</v>
      </c>
      <c r="R649" s="16" t="str">
        <f t="shared" si="155"/>
        <v>L06M</v>
      </c>
      <c r="S649" s="16" t="s">
        <v>54</v>
      </c>
      <c r="T649" s="20">
        <v>1</v>
      </c>
      <c r="U649" s="21">
        <v>6</v>
      </c>
      <c r="V649" s="53" t="str">
        <f t="shared" si="156"/>
        <v>ALTER TABLE MDL_ABT_B_PD_TDC_S01 ADD I_SDC_R_PID_LON_LN_L06M NUMBER;</v>
      </c>
      <c r="W649" s="9" t="str">
        <f>","&amp;H649&amp;"(CASE WHEN TIPO_CNSM_CD='"&amp;P649&amp;"' AND "&amp;X649&amp;" THEN "&amp;G649&amp;" END) AS "&amp;I649</f>
        <v>,SUM(CASE WHEN TIPO_CNSM_CD='PID_LON' AND COLDESTIPCRED='CONSUMO' AND B.PERIODOMES BETWEEN TO_CHAR(ADD_MONTHS(A.REF_DATE,-6),'YYYYMM') AND TO_CHAR(ADD_MONTHS(A.REF_DATE,-1),'YYYYMM') THEN DC_R_PGOT_MAPR END) AS I_SDC_R_PID_LON_LN_L06M</v>
      </c>
      <c r="X649" s="54" t="str">
        <f t="shared" si="151"/>
        <v>COLDESTIPCRED='CONSUMO' AND B.PERIODOMES BETWEEN TO_CHAR(ADD_MONTHS(A.REF_DATE,-6),'YYYYMM') AND TO_CHAR(ADD_MONTHS(A.REF_DATE,-1),'YYYYMM')</v>
      </c>
      <c r="Y649" s="54" t="str">
        <f>","&amp;I649&amp;"=B."&amp;I649</f>
        <v>,I_SDC_R_PID_LON_LN_L06M=B.I_SDC_R_PID_LON_LN_L06M</v>
      </c>
      <c r="Z649" s="40" t="str">
        <f>",B."&amp;I649</f>
        <v>,B.I_SDC_R_PID_LON_LN_L06M</v>
      </c>
    </row>
    <row r="650" spans="1:26" x14ac:dyDescent="0.25">
      <c r="A650" s="8" t="s">
        <v>399</v>
      </c>
      <c r="B650" s="21">
        <f t="shared" si="140"/>
        <v>649</v>
      </c>
      <c r="C650" s="15">
        <f t="shared" si="141"/>
        <v>25</v>
      </c>
      <c r="D650" s="15">
        <f t="shared" si="152"/>
        <v>25</v>
      </c>
      <c r="F650" s="48" t="s">
        <v>409</v>
      </c>
      <c r="G650" s="15" t="s">
        <v>309</v>
      </c>
      <c r="H650" s="15" t="s">
        <v>86</v>
      </c>
      <c r="I650" s="61" t="str">
        <f t="shared" si="149"/>
        <v>I_SDC_R_PID_LON_LN_L12M</v>
      </c>
      <c r="J650" s="15" cm="1">
        <f t="array" ref="J650">SUMPRODUCT(--(I650=$I$2:$I$625))</f>
        <v>0</v>
      </c>
      <c r="K650" s="14">
        <f t="shared" si="153"/>
        <v>23</v>
      </c>
      <c r="L650" s="15" t="s">
        <v>466</v>
      </c>
      <c r="M650" s="15" t="s">
        <v>10</v>
      </c>
      <c r="N650" s="14" t="s">
        <v>17</v>
      </c>
      <c r="O650" s="15" t="str">
        <f>"R_"&amp;P650&amp;"_"&amp;F650</f>
        <v>R_PID_LON_LN</v>
      </c>
      <c r="P650" s="15" t="s">
        <v>500</v>
      </c>
      <c r="Q650" s="15" t="str">
        <f>VLOOKUP(Variables!L650,Nomencalture!$G$38:$H$42,2,0)</f>
        <v>Paid Amount / Approved Amount</v>
      </c>
      <c r="R650" s="16" t="str">
        <f t="shared" si="155"/>
        <v>L12M</v>
      </c>
      <c r="S650" s="16" t="s">
        <v>54</v>
      </c>
      <c r="T650" s="20">
        <v>1</v>
      </c>
      <c r="U650" s="21">
        <v>12</v>
      </c>
      <c r="V650" s="53" t="str">
        <f t="shared" si="156"/>
        <v>ALTER TABLE MDL_ABT_B_PD_TDC_S01 ADD I_SDC_R_PID_LON_LN_L12M NUMBER;</v>
      </c>
      <c r="W650" s="9" t="str">
        <f>","&amp;H650&amp;"(CASE WHEN TIPO_CNSM_CD='"&amp;P650&amp;"' AND "&amp;X650&amp;" THEN "&amp;G650&amp;" END) AS "&amp;I650</f>
        <v>,SUM(CASE WHEN TIPO_CNSM_CD='PID_LON' AND COLDESTIPCRED='CONSUMO' AND B.PERIODOMES BETWEEN TO_CHAR(ADD_MONTHS(A.REF_DATE,-12),'YYYYMM') AND TO_CHAR(ADD_MONTHS(A.REF_DATE,-1),'YYYYMM') THEN DC_R_PGOT_MAPR END) AS I_SDC_R_PID_LON_LN_L12M</v>
      </c>
      <c r="X650" s="54" t="str">
        <f t="shared" si="151"/>
        <v>COLDESTIPCRED='CONSUMO' AND B.PERIODOMES BETWEEN TO_CHAR(ADD_MONTHS(A.REF_DATE,-12),'YYYYMM') AND TO_CHAR(ADD_MONTHS(A.REF_DATE,-1),'YYYYMM')</v>
      </c>
      <c r="Y650" s="54" t="str">
        <f>","&amp;I650&amp;"=B."&amp;I650</f>
        <v>,I_SDC_R_PID_LON_LN_L12M=B.I_SDC_R_PID_LON_LN_L12M</v>
      </c>
      <c r="Z650" s="40" t="str">
        <f>",B."&amp;I650</f>
        <v>,B.I_SDC_R_PID_LON_LN_L12M</v>
      </c>
    </row>
    <row r="651" spans="1:26" x14ac:dyDescent="0.25">
      <c r="A651" s="30" t="s">
        <v>399</v>
      </c>
      <c r="B651" s="24">
        <f t="shared" si="140"/>
        <v>650</v>
      </c>
      <c r="C651" s="18">
        <f t="shared" si="141"/>
        <v>26</v>
      </c>
      <c r="D651" s="18">
        <f t="shared" si="152"/>
        <v>25</v>
      </c>
      <c r="E651" s="49"/>
      <c r="F651" s="49" t="s">
        <v>409</v>
      </c>
      <c r="G651" s="18" t="s">
        <v>309</v>
      </c>
      <c r="H651" s="18" t="s">
        <v>86</v>
      </c>
      <c r="I651" s="62" t="str">
        <f t="shared" si="149"/>
        <v>I_SDC_R_PID_LON_LN_L13_24</v>
      </c>
      <c r="J651" s="18" cm="1">
        <f t="array" ref="J651">SUMPRODUCT(--(I651=$I$2:$I$625))</f>
        <v>0</v>
      </c>
      <c r="K651" s="17">
        <f t="shared" si="153"/>
        <v>25</v>
      </c>
      <c r="L651" s="18" t="s">
        <v>466</v>
      </c>
      <c r="M651" s="18" t="s">
        <v>10</v>
      </c>
      <c r="N651" s="17" t="s">
        <v>17</v>
      </c>
      <c r="O651" s="18" t="str">
        <f>"R_"&amp;P651&amp;"_"&amp;F651</f>
        <v>R_PID_LON_LN</v>
      </c>
      <c r="P651" s="18" t="s">
        <v>500</v>
      </c>
      <c r="Q651" s="18" t="str">
        <f>VLOOKUP(Variables!L651,Nomencalture!$G$38:$H$42,2,0)</f>
        <v>Paid Amount / Approved Amount</v>
      </c>
      <c r="R651" s="19" t="str">
        <f t="shared" si="155"/>
        <v>L13_24</v>
      </c>
      <c r="S651" s="19" t="s">
        <v>54</v>
      </c>
      <c r="T651" s="23">
        <v>13</v>
      </c>
      <c r="U651" s="24">
        <v>24</v>
      </c>
      <c r="V651" s="53" t="str">
        <f t="shared" si="156"/>
        <v>ALTER TABLE MDL_ABT_B_PD_TDC_S01 ADD I_SDC_R_PID_LON_LN_L13_24 NUMBER;</v>
      </c>
      <c r="W651" s="9" t="str">
        <f>","&amp;H651&amp;"(CASE WHEN TIPO_CNSM_CD='"&amp;P651&amp;"' AND "&amp;X651&amp;" THEN "&amp;G651&amp;" END) AS "&amp;I651</f>
        <v>,SUM(CASE WHEN TIPO_CNSM_CD='PID_LON' AND COLDESTIPCRED='CONSUMO' AND B.PERIODOMES BETWEEN TO_CHAR(ADD_MONTHS(A.REF_DATE,-24),'YYYYMM') AND TO_CHAR(ADD_MONTHS(A.REF_DATE,-13),'YYYYMM') THEN DC_R_PGOT_MAPR END) AS I_SDC_R_PID_LON_LN_L13_24</v>
      </c>
      <c r="X651" s="57" t="str">
        <f t="shared" si="151"/>
        <v>COLDESTIPCRED='CONSUMO' AND B.PERIODOMES BETWEEN TO_CHAR(ADD_MONTHS(A.REF_DATE,-24),'YYYYMM') AND TO_CHAR(ADD_MONTHS(A.REF_DATE,-13),'YYYYMM')</v>
      </c>
      <c r="Y651" s="54" t="str">
        <f>","&amp;I651&amp;"=B."&amp;I651</f>
        <v>,I_SDC_R_PID_LON_LN_L13_24=B.I_SDC_R_PID_LON_LN_L13_24</v>
      </c>
      <c r="Z651" s="40" t="str">
        <f>",B."&amp;I651</f>
        <v>,B.I_SDC_R_PID_LON_LN_L13_24</v>
      </c>
    </row>
    <row r="652" spans="1:26" x14ac:dyDescent="0.25">
      <c r="A652" s="8" t="s">
        <v>399</v>
      </c>
      <c r="B652" s="21">
        <f t="shared" si="140"/>
        <v>651</v>
      </c>
      <c r="C652" s="15">
        <f t="shared" si="141"/>
        <v>1</v>
      </c>
      <c r="D652" s="15">
        <f t="shared" si="152"/>
        <v>26</v>
      </c>
      <c r="F652" s="48" t="s">
        <v>409</v>
      </c>
      <c r="G652" s="15" t="s">
        <v>310</v>
      </c>
      <c r="H652" s="15" t="s">
        <v>85</v>
      </c>
      <c r="I652" s="61" t="str">
        <f>M652&amp;"_"&amp;IF(N652&lt;&gt;"R",N652&amp;"_","")&amp;O652&amp;IF(R652&lt;&gt;"", "_", "")&amp;R652</f>
        <v>I_R_BAL_LON_LN_00MB</v>
      </c>
      <c r="J652" s="15" cm="1">
        <f t="array" ref="J652">SUMPRODUCT(--(I652=$I$2:$I$625))</f>
        <v>0</v>
      </c>
      <c r="K652" s="14">
        <f t="shared" si="153"/>
        <v>19</v>
      </c>
      <c r="L652" s="15" t="s">
        <v>467</v>
      </c>
      <c r="M652" s="15" t="s">
        <v>10</v>
      </c>
      <c r="N652" s="14" t="s">
        <v>11</v>
      </c>
      <c r="O652" s="15" t="str">
        <f>"R_"&amp;P652&amp;"_"&amp;F652</f>
        <v>R_BAL_LON_LN</v>
      </c>
      <c r="P652" s="15" t="s">
        <v>501</v>
      </c>
      <c r="Q652" s="15" t="str">
        <f>VLOOKUP(Variables!L652,Nomencalture!$G$38:$H$42,2,0)</f>
        <v>Last Outstanding Balance / Approved Amount</v>
      </c>
      <c r="R652" s="16" t="str">
        <f t="shared" ref="R652:R658" si="157">IF(AND(S652="P",N652="R"),TEXT(T652,"00")&amp;"MB",IF(T652&gt;1,"L"&amp;TEXT(T652,"00")&amp;"_"&amp;TEXT(U652,"00"),"L"&amp;TEXT(U652,"00")&amp;"M"))</f>
        <v>00MB</v>
      </c>
      <c r="S652" s="16" t="s">
        <v>90</v>
      </c>
      <c r="T652" s="21">
        <v>0</v>
      </c>
      <c r="U652" s="21">
        <v>0</v>
      </c>
      <c r="V652" s="53" t="str">
        <f t="shared" si="156"/>
        <v>ALTER TABLE MDL_ABT_B_PD_TDC_S01 ADD I_R_BAL_LON_LN_00MB NUMBER;</v>
      </c>
      <c r="W652" s="9" t="str">
        <f>","&amp;H652&amp;"(CASE WHEN TIPO_CNSM_CD='"&amp;P652&amp;"' AND "&amp;X652&amp;" THEN "&amp;G652&amp;" END) AS "&amp;I652</f>
        <v>,AVG(CASE WHEN TIPO_CNSM_CD='BAL_LON' AND COLDESTIPCRED='CONSUMO' AND B.PERIODOMES=TO_CHAR(ADD_MONTHS(A.REF_DATE,-0),'YYYYMM') THEN R_SDOT_MAPR END) AS I_R_BAL_LON_LN_00MB</v>
      </c>
      <c r="X652" s="54" t="str">
        <f t="shared" si="151"/>
        <v>COLDESTIPCRED='CONSUMO' AND B.PERIODOMES=TO_CHAR(ADD_MONTHS(A.REF_DATE,-0),'YYYYMM')</v>
      </c>
      <c r="Y652" s="54" t="str">
        <f>","&amp;I652&amp;"=B."&amp;I652</f>
        <v>,I_R_BAL_LON_LN_00MB=B.I_R_BAL_LON_LN_00MB</v>
      </c>
      <c r="Z652" s="40" t="str">
        <f>",B."&amp;I652</f>
        <v>,B.I_R_BAL_LON_LN_00MB</v>
      </c>
    </row>
    <row r="653" spans="1:26" x14ac:dyDescent="0.25">
      <c r="A653" s="8" t="s">
        <v>399</v>
      </c>
      <c r="B653" s="21">
        <f t="shared" si="140"/>
        <v>652</v>
      </c>
      <c r="C653" s="15">
        <f t="shared" si="141"/>
        <v>2</v>
      </c>
      <c r="D653" s="15">
        <f t="shared" ref="D653:D678" si="158">IF(MOD(B652,26)=0,D652+1,D652)</f>
        <v>26</v>
      </c>
      <c r="F653" s="48" t="s">
        <v>409</v>
      </c>
      <c r="G653" s="15" t="s">
        <v>310</v>
      </c>
      <c r="H653" s="15" t="s">
        <v>85</v>
      </c>
      <c r="I653" s="61" t="str">
        <f t="shared" ref="I653:I677" si="159">M653&amp;"_"&amp;IF(N653&lt;&gt;"R",N653&amp;"_","")&amp;O653&amp;IF(R653&lt;&gt;"", "_", "")&amp;R653</f>
        <v>I_R_BAL_LON_LN_01MB</v>
      </c>
      <c r="J653" s="15" cm="1">
        <f t="array" ref="J653">SUMPRODUCT(--(I653=$I$2:$I$625))</f>
        <v>0</v>
      </c>
      <c r="K653" s="14">
        <f t="shared" si="153"/>
        <v>19</v>
      </c>
      <c r="L653" s="15" t="s">
        <v>467</v>
      </c>
      <c r="M653" s="15" t="s">
        <v>10</v>
      </c>
      <c r="N653" s="14" t="s">
        <v>11</v>
      </c>
      <c r="O653" s="15" t="str">
        <f>"R_"&amp;P653&amp;"_"&amp;F653</f>
        <v>R_BAL_LON_LN</v>
      </c>
      <c r="P653" s="15" t="s">
        <v>501</v>
      </c>
      <c r="Q653" s="15" t="str">
        <f>VLOOKUP(Variables!L653,Nomencalture!$G$38:$H$42,2,0)</f>
        <v>Last Outstanding Balance / Approved Amount</v>
      </c>
      <c r="R653" s="16" t="str">
        <f t="shared" si="157"/>
        <v>01MB</v>
      </c>
      <c r="S653" s="16" t="s">
        <v>90</v>
      </c>
      <c r="T653" s="21">
        <v>1</v>
      </c>
      <c r="U653" s="21">
        <v>1</v>
      </c>
      <c r="V653" s="53" t="str">
        <f t="shared" si="156"/>
        <v>ALTER TABLE MDL_ABT_B_PD_TDC_S01 ADD I_R_BAL_LON_LN_01MB NUMBER;</v>
      </c>
      <c r="W653" s="9" t="str">
        <f>","&amp;H653&amp;"(CASE WHEN TIPO_CNSM_CD='"&amp;P653&amp;"' AND "&amp;X653&amp;" THEN "&amp;G653&amp;" END) AS "&amp;I653</f>
        <v>,AVG(CASE WHEN TIPO_CNSM_CD='BAL_LON' AND COLDESTIPCRED='CONSUMO' AND B.PERIODOMES=TO_CHAR(ADD_MONTHS(A.REF_DATE,-1),'YYYYMM') THEN R_SDOT_MAPR END) AS I_R_BAL_LON_LN_01MB</v>
      </c>
      <c r="X653" s="54" t="str">
        <f t="shared" si="151"/>
        <v>COLDESTIPCRED='CONSUMO' AND B.PERIODOMES=TO_CHAR(ADD_MONTHS(A.REF_DATE,-1),'YYYYMM')</v>
      </c>
      <c r="Y653" s="54" t="str">
        <f>","&amp;I653&amp;"=B."&amp;I653</f>
        <v>,I_R_BAL_LON_LN_01MB=B.I_R_BAL_LON_LN_01MB</v>
      </c>
      <c r="Z653" s="40" t="str">
        <f>",B."&amp;I653</f>
        <v>,B.I_R_BAL_LON_LN_01MB</v>
      </c>
    </row>
    <row r="654" spans="1:26" x14ac:dyDescent="0.25">
      <c r="A654" s="8" t="s">
        <v>399</v>
      </c>
      <c r="B654" s="21">
        <f t="shared" si="140"/>
        <v>653</v>
      </c>
      <c r="C654" s="15">
        <f t="shared" si="141"/>
        <v>3</v>
      </c>
      <c r="D654" s="15">
        <f t="shared" si="158"/>
        <v>26</v>
      </c>
      <c r="F654" s="48" t="s">
        <v>409</v>
      </c>
      <c r="G654" s="15" t="s">
        <v>310</v>
      </c>
      <c r="H654" s="15" t="s">
        <v>85</v>
      </c>
      <c r="I654" s="61" t="str">
        <f t="shared" si="159"/>
        <v>I_R_BAL_LON_LN_02MB</v>
      </c>
      <c r="J654" s="15" cm="1">
        <f t="array" ref="J654">SUMPRODUCT(--(I654=$I$2:$I$625))</f>
        <v>0</v>
      </c>
      <c r="K654" s="14">
        <f t="shared" si="153"/>
        <v>19</v>
      </c>
      <c r="L654" s="15" t="s">
        <v>467</v>
      </c>
      <c r="M654" s="15" t="s">
        <v>10</v>
      </c>
      <c r="N654" s="14" t="s">
        <v>11</v>
      </c>
      <c r="O654" s="15" t="str">
        <f>"R_"&amp;P654&amp;"_"&amp;F654</f>
        <v>R_BAL_LON_LN</v>
      </c>
      <c r="P654" s="15" t="s">
        <v>501</v>
      </c>
      <c r="Q654" s="15" t="str">
        <f>VLOOKUP(Variables!L654,Nomencalture!$G$38:$H$42,2,0)</f>
        <v>Last Outstanding Balance / Approved Amount</v>
      </c>
      <c r="R654" s="16" t="str">
        <f t="shared" si="157"/>
        <v>02MB</v>
      </c>
      <c r="S654" s="16" t="s">
        <v>90</v>
      </c>
      <c r="T654" s="21">
        <v>2</v>
      </c>
      <c r="U654" s="21">
        <v>2</v>
      </c>
      <c r="V654" s="53" t="str">
        <f t="shared" si="156"/>
        <v>ALTER TABLE MDL_ABT_B_PD_TDC_S01 ADD I_R_BAL_LON_LN_02MB NUMBER;</v>
      </c>
      <c r="W654" s="9" t="str">
        <f>","&amp;H654&amp;"(CASE WHEN TIPO_CNSM_CD='"&amp;P654&amp;"' AND "&amp;X654&amp;" THEN "&amp;G654&amp;" END) AS "&amp;I654</f>
        <v>,AVG(CASE WHEN TIPO_CNSM_CD='BAL_LON' AND COLDESTIPCRED='CONSUMO' AND B.PERIODOMES=TO_CHAR(ADD_MONTHS(A.REF_DATE,-2),'YYYYMM') THEN R_SDOT_MAPR END) AS I_R_BAL_LON_LN_02MB</v>
      </c>
      <c r="X654" s="54" t="str">
        <f t="shared" si="151"/>
        <v>COLDESTIPCRED='CONSUMO' AND B.PERIODOMES=TO_CHAR(ADD_MONTHS(A.REF_DATE,-2),'YYYYMM')</v>
      </c>
      <c r="Y654" s="54" t="str">
        <f>","&amp;I654&amp;"=B."&amp;I654</f>
        <v>,I_R_BAL_LON_LN_02MB=B.I_R_BAL_LON_LN_02MB</v>
      </c>
      <c r="Z654" s="40" t="str">
        <f>",B."&amp;I654</f>
        <v>,B.I_R_BAL_LON_LN_02MB</v>
      </c>
    </row>
    <row r="655" spans="1:26" x14ac:dyDescent="0.25">
      <c r="A655" s="8" t="s">
        <v>399</v>
      </c>
      <c r="B655" s="21">
        <f t="shared" si="140"/>
        <v>654</v>
      </c>
      <c r="C655" s="15">
        <f t="shared" si="141"/>
        <v>4</v>
      </c>
      <c r="D655" s="15">
        <f t="shared" si="158"/>
        <v>26</v>
      </c>
      <c r="F655" s="48" t="s">
        <v>409</v>
      </c>
      <c r="G655" s="15" t="s">
        <v>310</v>
      </c>
      <c r="H655" s="15" t="s">
        <v>85</v>
      </c>
      <c r="I655" s="61" t="str">
        <f t="shared" si="159"/>
        <v>I_R_BAL_LON_LN_03MB</v>
      </c>
      <c r="J655" s="15" cm="1">
        <f t="array" ref="J655">SUMPRODUCT(--(I655=$I$2:$I$625))</f>
        <v>0</v>
      </c>
      <c r="K655" s="14">
        <f t="shared" si="153"/>
        <v>19</v>
      </c>
      <c r="L655" s="15" t="s">
        <v>467</v>
      </c>
      <c r="M655" s="15" t="s">
        <v>10</v>
      </c>
      <c r="N655" s="14" t="s">
        <v>11</v>
      </c>
      <c r="O655" s="15" t="str">
        <f>"R_"&amp;P655&amp;"_"&amp;F655</f>
        <v>R_BAL_LON_LN</v>
      </c>
      <c r="P655" s="15" t="s">
        <v>501</v>
      </c>
      <c r="Q655" s="15" t="str">
        <f>VLOOKUP(Variables!L655,Nomencalture!$G$38:$H$42,2,0)</f>
        <v>Last Outstanding Balance / Approved Amount</v>
      </c>
      <c r="R655" s="16" t="str">
        <f t="shared" si="157"/>
        <v>03MB</v>
      </c>
      <c r="S655" s="16" t="s">
        <v>90</v>
      </c>
      <c r="T655" s="21">
        <v>3</v>
      </c>
      <c r="U655" s="21">
        <v>3</v>
      </c>
      <c r="V655" s="53" t="str">
        <f t="shared" si="156"/>
        <v>ALTER TABLE MDL_ABT_B_PD_TDC_S01 ADD I_R_BAL_LON_LN_03MB NUMBER;</v>
      </c>
      <c r="W655" s="9" t="str">
        <f>","&amp;H655&amp;"(CASE WHEN TIPO_CNSM_CD='"&amp;P655&amp;"' AND "&amp;X655&amp;" THEN "&amp;G655&amp;" END) AS "&amp;I655</f>
        <v>,AVG(CASE WHEN TIPO_CNSM_CD='BAL_LON' AND COLDESTIPCRED='CONSUMO' AND B.PERIODOMES=TO_CHAR(ADD_MONTHS(A.REF_DATE,-3),'YYYYMM') THEN R_SDOT_MAPR END) AS I_R_BAL_LON_LN_03MB</v>
      </c>
      <c r="X655" s="54" t="str">
        <f t="shared" si="151"/>
        <v>COLDESTIPCRED='CONSUMO' AND B.PERIODOMES=TO_CHAR(ADD_MONTHS(A.REF_DATE,-3),'YYYYMM')</v>
      </c>
      <c r="Y655" s="54" t="str">
        <f>","&amp;I655&amp;"=B."&amp;I655</f>
        <v>,I_R_BAL_LON_LN_03MB=B.I_R_BAL_LON_LN_03MB</v>
      </c>
      <c r="Z655" s="40" t="str">
        <f>",B."&amp;I655</f>
        <v>,B.I_R_BAL_LON_LN_03MB</v>
      </c>
    </row>
    <row r="656" spans="1:26" x14ac:dyDescent="0.25">
      <c r="A656" s="8" t="s">
        <v>399</v>
      </c>
      <c r="B656" s="21">
        <f t="shared" si="140"/>
        <v>655</v>
      </c>
      <c r="C656" s="15">
        <f t="shared" si="141"/>
        <v>5</v>
      </c>
      <c r="D656" s="15">
        <f t="shared" si="158"/>
        <v>26</v>
      </c>
      <c r="F656" s="48" t="s">
        <v>409</v>
      </c>
      <c r="G656" s="15" t="s">
        <v>310</v>
      </c>
      <c r="H656" s="15" t="s">
        <v>85</v>
      </c>
      <c r="I656" s="61" t="str">
        <f t="shared" si="159"/>
        <v>I_R_BAL_LON_LN_06MB</v>
      </c>
      <c r="J656" s="15" cm="1">
        <f t="array" ref="J656">SUMPRODUCT(--(I656=$I$2:$I$625))</f>
        <v>0</v>
      </c>
      <c r="K656" s="14">
        <f t="shared" si="153"/>
        <v>19</v>
      </c>
      <c r="L656" s="15" t="s">
        <v>467</v>
      </c>
      <c r="M656" s="15" t="s">
        <v>10</v>
      </c>
      <c r="N656" s="14" t="s">
        <v>11</v>
      </c>
      <c r="O656" s="15" t="str">
        <f>"R_"&amp;P656&amp;"_"&amp;F656</f>
        <v>R_BAL_LON_LN</v>
      </c>
      <c r="P656" s="15" t="s">
        <v>501</v>
      </c>
      <c r="Q656" s="15" t="str">
        <f>VLOOKUP(Variables!L656,Nomencalture!$G$38:$H$42,2,0)</f>
        <v>Last Outstanding Balance / Approved Amount</v>
      </c>
      <c r="R656" s="16" t="str">
        <f t="shared" si="157"/>
        <v>06MB</v>
      </c>
      <c r="S656" s="16" t="s">
        <v>90</v>
      </c>
      <c r="T656" s="21">
        <v>6</v>
      </c>
      <c r="U656" s="21">
        <v>6</v>
      </c>
      <c r="V656" s="53" t="str">
        <f t="shared" si="156"/>
        <v>ALTER TABLE MDL_ABT_B_PD_TDC_S01 ADD I_R_BAL_LON_LN_06MB NUMBER;</v>
      </c>
      <c r="W656" s="9" t="str">
        <f>","&amp;H656&amp;"(CASE WHEN TIPO_CNSM_CD='"&amp;P656&amp;"' AND "&amp;X656&amp;" THEN "&amp;G656&amp;" END) AS "&amp;I656</f>
        <v>,AVG(CASE WHEN TIPO_CNSM_CD='BAL_LON' AND COLDESTIPCRED='CONSUMO' AND B.PERIODOMES=TO_CHAR(ADD_MONTHS(A.REF_DATE,-6),'YYYYMM') THEN R_SDOT_MAPR END) AS I_R_BAL_LON_LN_06MB</v>
      </c>
      <c r="X656" s="54" t="str">
        <f t="shared" si="151"/>
        <v>COLDESTIPCRED='CONSUMO' AND B.PERIODOMES=TO_CHAR(ADD_MONTHS(A.REF_DATE,-6),'YYYYMM')</v>
      </c>
      <c r="Y656" s="54" t="str">
        <f>","&amp;I656&amp;"=B."&amp;I656</f>
        <v>,I_R_BAL_LON_LN_06MB=B.I_R_BAL_LON_LN_06MB</v>
      </c>
      <c r="Z656" s="40" t="str">
        <f>",B."&amp;I656</f>
        <v>,B.I_R_BAL_LON_LN_06MB</v>
      </c>
    </row>
    <row r="657" spans="1:26" x14ac:dyDescent="0.25">
      <c r="A657" s="8" t="s">
        <v>399</v>
      </c>
      <c r="B657" s="21">
        <f t="shared" si="140"/>
        <v>656</v>
      </c>
      <c r="C657" s="15">
        <f t="shared" si="141"/>
        <v>6</v>
      </c>
      <c r="D657" s="15">
        <f t="shared" si="158"/>
        <v>26</v>
      </c>
      <c r="F657" s="48" t="s">
        <v>409</v>
      </c>
      <c r="G657" s="15" t="s">
        <v>310</v>
      </c>
      <c r="H657" s="15" t="s">
        <v>85</v>
      </c>
      <c r="I657" s="61" t="str">
        <f t="shared" si="159"/>
        <v>I_R_BAL_LON_LN_09MB</v>
      </c>
      <c r="J657" s="15" cm="1">
        <f t="array" ref="J657">SUMPRODUCT(--(I657=$I$2:$I$625))</f>
        <v>0</v>
      </c>
      <c r="K657" s="14">
        <f t="shared" si="153"/>
        <v>19</v>
      </c>
      <c r="L657" s="15" t="s">
        <v>467</v>
      </c>
      <c r="M657" s="15" t="s">
        <v>10</v>
      </c>
      <c r="N657" s="14" t="s">
        <v>11</v>
      </c>
      <c r="O657" s="15" t="str">
        <f>"R_"&amp;P657&amp;"_"&amp;F657</f>
        <v>R_BAL_LON_LN</v>
      </c>
      <c r="P657" s="15" t="s">
        <v>501</v>
      </c>
      <c r="Q657" s="15" t="str">
        <f>VLOOKUP(Variables!L657,Nomencalture!$G$38:$H$42,2,0)</f>
        <v>Last Outstanding Balance / Approved Amount</v>
      </c>
      <c r="R657" s="16" t="str">
        <f t="shared" si="157"/>
        <v>09MB</v>
      </c>
      <c r="S657" s="16" t="s">
        <v>90</v>
      </c>
      <c r="T657" s="21">
        <v>9</v>
      </c>
      <c r="U657" s="21">
        <v>9</v>
      </c>
      <c r="V657" s="53" t="str">
        <f t="shared" si="156"/>
        <v>ALTER TABLE MDL_ABT_B_PD_TDC_S01 ADD I_R_BAL_LON_LN_09MB NUMBER;</v>
      </c>
      <c r="W657" s="9" t="str">
        <f>","&amp;H657&amp;"(CASE WHEN TIPO_CNSM_CD='"&amp;P657&amp;"' AND "&amp;X657&amp;" THEN "&amp;G657&amp;" END) AS "&amp;I657</f>
        <v>,AVG(CASE WHEN TIPO_CNSM_CD='BAL_LON' AND COLDESTIPCRED='CONSUMO' AND B.PERIODOMES=TO_CHAR(ADD_MONTHS(A.REF_DATE,-9),'YYYYMM') THEN R_SDOT_MAPR END) AS I_R_BAL_LON_LN_09MB</v>
      </c>
      <c r="X657" s="54" t="str">
        <f t="shared" si="151"/>
        <v>COLDESTIPCRED='CONSUMO' AND B.PERIODOMES=TO_CHAR(ADD_MONTHS(A.REF_DATE,-9),'YYYYMM')</v>
      </c>
      <c r="Y657" s="54" t="str">
        <f>","&amp;I657&amp;"=B."&amp;I657</f>
        <v>,I_R_BAL_LON_LN_09MB=B.I_R_BAL_LON_LN_09MB</v>
      </c>
      <c r="Z657" s="40" t="str">
        <f>",B."&amp;I657</f>
        <v>,B.I_R_BAL_LON_LN_09MB</v>
      </c>
    </row>
    <row r="658" spans="1:26" x14ac:dyDescent="0.25">
      <c r="A658" s="8" t="s">
        <v>399</v>
      </c>
      <c r="B658" s="21">
        <f t="shared" si="140"/>
        <v>657</v>
      </c>
      <c r="C658" s="15">
        <f t="shared" si="141"/>
        <v>7</v>
      </c>
      <c r="D658" s="15">
        <f t="shared" si="158"/>
        <v>26</v>
      </c>
      <c r="F658" s="48" t="s">
        <v>409</v>
      </c>
      <c r="G658" s="15" t="s">
        <v>310</v>
      </c>
      <c r="H658" s="15" t="s">
        <v>85</v>
      </c>
      <c r="I658" s="61" t="str">
        <f t="shared" si="159"/>
        <v>I_R_BAL_LON_LN_12MB</v>
      </c>
      <c r="J658" s="15" cm="1">
        <f t="array" ref="J658">SUMPRODUCT(--(I658=$I$2:$I$625))</f>
        <v>0</v>
      </c>
      <c r="K658" s="14">
        <f t="shared" si="153"/>
        <v>19</v>
      </c>
      <c r="L658" s="15" t="s">
        <v>467</v>
      </c>
      <c r="M658" s="15" t="s">
        <v>10</v>
      </c>
      <c r="N658" s="14" t="s">
        <v>11</v>
      </c>
      <c r="O658" s="15" t="str">
        <f>"R_"&amp;P658&amp;"_"&amp;F658</f>
        <v>R_BAL_LON_LN</v>
      </c>
      <c r="P658" s="15" t="s">
        <v>501</v>
      </c>
      <c r="Q658" s="15" t="str">
        <f>VLOOKUP(Variables!L658,Nomencalture!$G$38:$H$42,2,0)</f>
        <v>Last Outstanding Balance / Approved Amount</v>
      </c>
      <c r="R658" s="16" t="str">
        <f t="shared" si="157"/>
        <v>12MB</v>
      </c>
      <c r="S658" s="16" t="s">
        <v>90</v>
      </c>
      <c r="T658" s="21">
        <v>12</v>
      </c>
      <c r="U658" s="21">
        <v>12</v>
      </c>
      <c r="V658" s="53" t="str">
        <f t="shared" si="156"/>
        <v>ALTER TABLE MDL_ABT_B_PD_TDC_S01 ADD I_R_BAL_LON_LN_12MB NUMBER;</v>
      </c>
      <c r="W658" s="9" t="str">
        <f>","&amp;H658&amp;"(CASE WHEN TIPO_CNSM_CD='"&amp;P658&amp;"' AND "&amp;X658&amp;" THEN "&amp;G658&amp;" END) AS "&amp;I658</f>
        <v>,AVG(CASE WHEN TIPO_CNSM_CD='BAL_LON' AND COLDESTIPCRED='CONSUMO' AND B.PERIODOMES=TO_CHAR(ADD_MONTHS(A.REF_DATE,-12),'YYYYMM') THEN R_SDOT_MAPR END) AS I_R_BAL_LON_LN_12MB</v>
      </c>
      <c r="X658" s="54" t="str">
        <f t="shared" ref="X658:X689" si="160">IF(S658="P","COLDESTIPCRED='CONSUMO' AND B.PERIODOMES=TO_CHAR(ADD_MONTHS(A.REF_DATE,-"&amp;U658&amp;"),'YYYYMM')","COLDESTIPCRED='CONSUMO' AND B.PERIODOMES BETWEEN TO_CHAR(ADD_MONTHS(A.REF_DATE,-"&amp;U658&amp;"),'YYYYMM') AND TO_CHAR(ADD_MONTHS(A.REF_DATE,-"&amp;T658&amp;"),'YYYYMM')")</f>
        <v>COLDESTIPCRED='CONSUMO' AND B.PERIODOMES=TO_CHAR(ADD_MONTHS(A.REF_DATE,-12),'YYYYMM')</v>
      </c>
      <c r="Y658" s="54" t="str">
        <f>","&amp;I658&amp;"=B."&amp;I658</f>
        <v>,I_R_BAL_LON_LN_12MB=B.I_R_BAL_LON_LN_12MB</v>
      </c>
      <c r="Z658" s="40" t="str">
        <f>",B."&amp;I658</f>
        <v>,B.I_R_BAL_LON_LN_12MB</v>
      </c>
    </row>
    <row r="659" spans="1:26" x14ac:dyDescent="0.25">
      <c r="A659" s="8" t="s">
        <v>399</v>
      </c>
      <c r="B659" s="21">
        <f t="shared" si="140"/>
        <v>658</v>
      </c>
      <c r="C659" s="15">
        <f t="shared" si="141"/>
        <v>8</v>
      </c>
      <c r="D659" s="15">
        <f t="shared" si="158"/>
        <v>26</v>
      </c>
      <c r="F659" s="48" t="s">
        <v>409</v>
      </c>
      <c r="G659" s="15" t="s">
        <v>311</v>
      </c>
      <c r="H659" s="15" t="s">
        <v>85</v>
      </c>
      <c r="I659" s="61" t="str">
        <f t="shared" si="159"/>
        <v>I_MV_R_BAL_LON_LN_L00M</v>
      </c>
      <c r="J659" s="15" cm="1">
        <f t="array" ref="J659">SUMPRODUCT(--(I659=$I$2:$I$625))</f>
        <v>0</v>
      </c>
      <c r="K659" s="14">
        <f t="shared" si="153"/>
        <v>22</v>
      </c>
      <c r="L659" s="15" t="s">
        <v>467</v>
      </c>
      <c r="M659" s="15" t="s">
        <v>10</v>
      </c>
      <c r="N659" s="14" t="s">
        <v>520</v>
      </c>
      <c r="O659" s="15" t="str">
        <f>"R_"&amp;P659&amp;"_"&amp;F659</f>
        <v>R_BAL_LON_LN</v>
      </c>
      <c r="P659" s="15" t="s">
        <v>501</v>
      </c>
      <c r="Q659" s="15" t="str">
        <f>VLOOKUP(Variables!L659,Nomencalture!$G$38:$H$42,2,0)</f>
        <v>Last Outstanding Balance / Approved Amount</v>
      </c>
      <c r="R659" s="16" t="str">
        <f>IF(AND(S659="P",N659="R"),TEXT(T659,"00")&amp;"MB",IF(OR(T659&gt;1,N659="VM"),"L"&amp;TEXT(T659,"00")&amp;"_"&amp;TEXT(U659,"00"),"L"&amp;TEXT(U659,"00")&amp;"M"))</f>
        <v>L00M</v>
      </c>
      <c r="S659" s="16" t="s">
        <v>90</v>
      </c>
      <c r="T659" s="20">
        <v>1</v>
      </c>
      <c r="U659" s="21">
        <v>0</v>
      </c>
      <c r="V659" s="53" t="str">
        <f t="shared" si="156"/>
        <v>ALTER TABLE MDL_ABT_B_PD_TDC_S01 ADD I_MV_R_BAL_LON_LN_L00M NUMBER;</v>
      </c>
      <c r="W659" s="9" t="str">
        <f>","&amp;H659&amp;"(CASE WHEN TIPO_CNSM_CD='"&amp;P659&amp;"' AND "&amp;X659&amp;" THEN "&amp;G659&amp;" END) AS "&amp;I659</f>
        <v>,AVG(CASE WHEN TIPO_CNSM_CD='BAL_LON' AND COLDESTIPCRED='CONSUMO' AND B.PERIODOMES=TO_CHAR(ADD_MONTHS(A.REF_DATE,-0),'YYYYMM') THEN VM_R_SDOT_MAPR END) AS I_MV_R_BAL_LON_LN_L00M</v>
      </c>
      <c r="X659" s="54" t="str">
        <f t="shared" si="160"/>
        <v>COLDESTIPCRED='CONSUMO' AND B.PERIODOMES=TO_CHAR(ADD_MONTHS(A.REF_DATE,-0),'YYYYMM')</v>
      </c>
      <c r="Y659" s="54" t="str">
        <f>","&amp;I659&amp;"=B."&amp;I659</f>
        <v>,I_MV_R_BAL_LON_LN_L00M=B.I_MV_R_BAL_LON_LN_L00M</v>
      </c>
      <c r="Z659" s="40" t="str">
        <f>",B."&amp;I659</f>
        <v>,B.I_MV_R_BAL_LON_LN_L00M</v>
      </c>
    </row>
    <row r="660" spans="1:26" x14ac:dyDescent="0.25">
      <c r="A660" s="8" t="s">
        <v>399</v>
      </c>
      <c r="B660" s="21">
        <f t="shared" si="140"/>
        <v>659</v>
      </c>
      <c r="C660" s="15">
        <f t="shared" si="141"/>
        <v>9</v>
      </c>
      <c r="D660" s="15">
        <f t="shared" si="158"/>
        <v>26</v>
      </c>
      <c r="F660" s="48" t="s">
        <v>409</v>
      </c>
      <c r="G660" s="15" t="s">
        <v>311</v>
      </c>
      <c r="H660" s="15" t="s">
        <v>85</v>
      </c>
      <c r="I660" s="61" t="str">
        <f t="shared" si="159"/>
        <v>I_MV_R_BAL_LON_LN_L02_01</v>
      </c>
      <c r="J660" s="15" cm="1">
        <f t="array" ref="J660">SUMPRODUCT(--(I660=$I$2:$I$625))</f>
        <v>0</v>
      </c>
      <c r="K660" s="14">
        <f t="shared" si="153"/>
        <v>24</v>
      </c>
      <c r="L660" s="15" t="s">
        <v>467</v>
      </c>
      <c r="M660" s="15" t="s">
        <v>10</v>
      </c>
      <c r="N660" s="14" t="s">
        <v>520</v>
      </c>
      <c r="O660" s="15" t="str">
        <f>"R_"&amp;P660&amp;"_"&amp;F660</f>
        <v>R_BAL_LON_LN</v>
      </c>
      <c r="P660" s="15" t="s">
        <v>501</v>
      </c>
      <c r="Q660" s="15" t="str">
        <f>VLOOKUP(Variables!L660,Nomencalture!$G$38:$H$42,2,0)</f>
        <v>Last Outstanding Balance / Approved Amount</v>
      </c>
      <c r="R660" s="16" t="str">
        <f>IF(AND(S660="P",N660="R"),TEXT(T660,"00")&amp;"MB",IF(OR(T660&gt;1,N660="VM"),"L"&amp;TEXT(T660,"00")&amp;"_"&amp;TEXT(U660,"00"),"L"&amp;TEXT(U660,"00")&amp;"M"))</f>
        <v>L02_01</v>
      </c>
      <c r="S660" s="16" t="s">
        <v>90</v>
      </c>
      <c r="T660" s="16">
        <v>2</v>
      </c>
      <c r="U660" s="22">
        <v>1</v>
      </c>
      <c r="V660" s="53" t="str">
        <f t="shared" si="156"/>
        <v>ALTER TABLE MDL_ABT_B_PD_TDC_S01 ADD I_MV_R_BAL_LON_LN_L02_01 NUMBER;</v>
      </c>
      <c r="W660" s="9" t="str">
        <f>","&amp;H660&amp;"(CASE WHEN TIPO_CNSM_CD='"&amp;P660&amp;"' AND "&amp;X660&amp;" THEN "&amp;G660&amp;" END) AS "&amp;I660</f>
        <v>,AVG(CASE WHEN TIPO_CNSM_CD='BAL_LON' AND COLDESTIPCRED='CONSUMO' AND B.PERIODOMES=TO_CHAR(ADD_MONTHS(A.REF_DATE,-1),'YYYYMM') THEN VM_R_SDOT_MAPR END) AS I_MV_R_BAL_LON_LN_L02_01</v>
      </c>
      <c r="X660" s="54" t="str">
        <f t="shared" si="160"/>
        <v>COLDESTIPCRED='CONSUMO' AND B.PERIODOMES=TO_CHAR(ADD_MONTHS(A.REF_DATE,-1),'YYYYMM')</v>
      </c>
      <c r="Y660" s="54" t="str">
        <f>","&amp;I660&amp;"=B."&amp;I660</f>
        <v>,I_MV_R_BAL_LON_LN_L02_01=B.I_MV_R_BAL_LON_LN_L02_01</v>
      </c>
      <c r="Z660" s="40" t="str">
        <f>",B."&amp;I660</f>
        <v>,B.I_MV_R_BAL_LON_LN_L02_01</v>
      </c>
    </row>
    <row r="661" spans="1:26" x14ac:dyDescent="0.25">
      <c r="A661" s="8" t="s">
        <v>399</v>
      </c>
      <c r="B661" s="21">
        <f t="shared" si="140"/>
        <v>660</v>
      </c>
      <c r="C661" s="15">
        <f t="shared" si="141"/>
        <v>10</v>
      </c>
      <c r="D661" s="15">
        <f t="shared" si="158"/>
        <v>26</v>
      </c>
      <c r="F661" s="48" t="s">
        <v>409</v>
      </c>
      <c r="G661" s="15" t="s">
        <v>311</v>
      </c>
      <c r="H661" s="15" t="s">
        <v>85</v>
      </c>
      <c r="I661" s="61" t="str">
        <f t="shared" si="159"/>
        <v>I_MV_R_BAL_LON_LN_L03_02</v>
      </c>
      <c r="J661" s="15" cm="1">
        <f t="array" ref="J661">SUMPRODUCT(--(I661=$I$2:$I$625))</f>
        <v>0</v>
      </c>
      <c r="K661" s="14">
        <f t="shared" si="153"/>
        <v>24</v>
      </c>
      <c r="L661" s="15" t="s">
        <v>467</v>
      </c>
      <c r="M661" s="15" t="s">
        <v>10</v>
      </c>
      <c r="N661" s="14" t="s">
        <v>520</v>
      </c>
      <c r="O661" s="15" t="str">
        <f>"R_"&amp;P661&amp;"_"&amp;F661</f>
        <v>R_BAL_LON_LN</v>
      </c>
      <c r="P661" s="15" t="s">
        <v>501</v>
      </c>
      <c r="Q661" s="15" t="str">
        <f>VLOOKUP(Variables!L661,Nomencalture!$G$38:$H$42,2,0)</f>
        <v>Last Outstanding Balance / Approved Amount</v>
      </c>
      <c r="R661" s="16" t="str">
        <f t="shared" ref="R661:R665" si="161">IF(AND(S661="P",N661="R"),TEXT(T661,"00")&amp;"MB",IF(OR(T661&gt;1,N661="VM"),"L"&amp;TEXT(T661,"00")&amp;"_"&amp;TEXT(U661,"00"),"L"&amp;TEXT(U661,"00")&amp;"M"))</f>
        <v>L03_02</v>
      </c>
      <c r="S661" s="16" t="s">
        <v>90</v>
      </c>
      <c r="T661" s="16">
        <v>3</v>
      </c>
      <c r="U661" s="22">
        <v>2</v>
      </c>
      <c r="V661" s="53" t="str">
        <f t="shared" si="156"/>
        <v>ALTER TABLE MDL_ABT_B_PD_TDC_S01 ADD I_MV_R_BAL_LON_LN_L03_02 NUMBER;</v>
      </c>
      <c r="W661" s="9" t="str">
        <f>","&amp;H661&amp;"(CASE WHEN TIPO_CNSM_CD='"&amp;P661&amp;"' AND "&amp;X661&amp;" THEN "&amp;G661&amp;" END) AS "&amp;I661</f>
        <v>,AVG(CASE WHEN TIPO_CNSM_CD='BAL_LON' AND COLDESTIPCRED='CONSUMO' AND B.PERIODOMES=TO_CHAR(ADD_MONTHS(A.REF_DATE,-2),'YYYYMM') THEN VM_R_SDOT_MAPR END) AS I_MV_R_BAL_LON_LN_L03_02</v>
      </c>
      <c r="X661" s="54" t="str">
        <f t="shared" si="160"/>
        <v>COLDESTIPCRED='CONSUMO' AND B.PERIODOMES=TO_CHAR(ADD_MONTHS(A.REF_DATE,-2),'YYYYMM')</v>
      </c>
      <c r="Y661" s="54" t="str">
        <f>","&amp;I661&amp;"=B."&amp;I661</f>
        <v>,I_MV_R_BAL_LON_LN_L03_02=B.I_MV_R_BAL_LON_LN_L03_02</v>
      </c>
      <c r="Z661" s="40" t="str">
        <f>",B."&amp;I661</f>
        <v>,B.I_MV_R_BAL_LON_LN_L03_02</v>
      </c>
    </row>
    <row r="662" spans="1:26" x14ac:dyDescent="0.25">
      <c r="A662" s="8" t="s">
        <v>399</v>
      </c>
      <c r="B662" s="21">
        <f t="shared" si="140"/>
        <v>661</v>
      </c>
      <c r="C662" s="15">
        <f t="shared" si="141"/>
        <v>11</v>
      </c>
      <c r="D662" s="15">
        <f t="shared" si="158"/>
        <v>26</v>
      </c>
      <c r="F662" s="48" t="s">
        <v>409</v>
      </c>
      <c r="G662" s="15" t="s">
        <v>312</v>
      </c>
      <c r="H662" s="15" t="s">
        <v>85</v>
      </c>
      <c r="I662" s="61" t="str">
        <f t="shared" si="159"/>
        <v>I_QV_R_BAL_LON_LN_L06_03</v>
      </c>
      <c r="J662" s="15" cm="1">
        <f t="array" ref="J662">SUMPRODUCT(--(I662=$I$2:$I$625))</f>
        <v>0</v>
      </c>
      <c r="K662" s="14">
        <f t="shared" si="153"/>
        <v>24</v>
      </c>
      <c r="L662" s="15" t="s">
        <v>467</v>
      </c>
      <c r="M662" s="15" t="s">
        <v>10</v>
      </c>
      <c r="N662" s="14" t="s">
        <v>521</v>
      </c>
      <c r="O662" s="15" t="str">
        <f>"R_"&amp;P662&amp;"_"&amp;F662</f>
        <v>R_BAL_LON_LN</v>
      </c>
      <c r="P662" s="15" t="s">
        <v>501</v>
      </c>
      <c r="Q662" s="15" t="str">
        <f>VLOOKUP(Variables!L662,Nomencalture!$G$38:$H$42,2,0)</f>
        <v>Last Outstanding Balance / Approved Amount</v>
      </c>
      <c r="R662" s="16" t="str">
        <f t="shared" si="161"/>
        <v>L06_03</v>
      </c>
      <c r="S662" s="16" t="s">
        <v>90</v>
      </c>
      <c r="T662" s="16">
        <v>6</v>
      </c>
      <c r="U662" s="22">
        <v>3</v>
      </c>
      <c r="V662" s="53" t="str">
        <f t="shared" si="156"/>
        <v>ALTER TABLE MDL_ABT_B_PD_TDC_S01 ADD I_QV_R_BAL_LON_LN_L06_03 NUMBER;</v>
      </c>
      <c r="W662" s="9" t="str">
        <f>","&amp;H662&amp;"(CASE WHEN TIPO_CNSM_CD='"&amp;P662&amp;"' AND "&amp;X662&amp;" THEN "&amp;G662&amp;" END) AS "&amp;I662</f>
        <v>,AVG(CASE WHEN TIPO_CNSM_CD='BAL_LON' AND COLDESTIPCRED='CONSUMO' AND B.PERIODOMES=TO_CHAR(ADD_MONTHS(A.REF_DATE,-3),'YYYYMM') THEN VT_R_SDOT_MAPR END) AS I_QV_R_BAL_LON_LN_L06_03</v>
      </c>
      <c r="X662" s="54" t="str">
        <f t="shared" si="160"/>
        <v>COLDESTIPCRED='CONSUMO' AND B.PERIODOMES=TO_CHAR(ADD_MONTHS(A.REF_DATE,-3),'YYYYMM')</v>
      </c>
      <c r="Y662" s="54" t="str">
        <f>","&amp;I662&amp;"=B."&amp;I662</f>
        <v>,I_QV_R_BAL_LON_LN_L06_03=B.I_QV_R_BAL_LON_LN_L06_03</v>
      </c>
      <c r="Z662" s="40" t="str">
        <f>",B."&amp;I662</f>
        <v>,B.I_QV_R_BAL_LON_LN_L06_03</v>
      </c>
    </row>
    <row r="663" spans="1:26" x14ac:dyDescent="0.25">
      <c r="A663" s="8" t="s">
        <v>399</v>
      </c>
      <c r="B663" s="21">
        <f t="shared" si="140"/>
        <v>662</v>
      </c>
      <c r="C663" s="15">
        <f t="shared" si="141"/>
        <v>12</v>
      </c>
      <c r="D663" s="15">
        <f t="shared" si="158"/>
        <v>26</v>
      </c>
      <c r="F663" s="48" t="s">
        <v>409</v>
      </c>
      <c r="G663" s="15" t="s">
        <v>312</v>
      </c>
      <c r="H663" s="15" t="s">
        <v>85</v>
      </c>
      <c r="I663" s="61" t="str">
        <f t="shared" si="159"/>
        <v>I_QV_R_BAL_LON_LN_L09_06</v>
      </c>
      <c r="J663" s="15" cm="1">
        <f t="array" ref="J663">SUMPRODUCT(--(I663=$I$2:$I$625))</f>
        <v>0</v>
      </c>
      <c r="K663" s="14">
        <f t="shared" si="153"/>
        <v>24</v>
      </c>
      <c r="L663" s="15" t="s">
        <v>467</v>
      </c>
      <c r="M663" s="15" t="s">
        <v>10</v>
      </c>
      <c r="N663" s="14" t="s">
        <v>521</v>
      </c>
      <c r="O663" s="15" t="str">
        <f>"R_"&amp;P663&amp;"_"&amp;F663</f>
        <v>R_BAL_LON_LN</v>
      </c>
      <c r="P663" s="15" t="s">
        <v>501</v>
      </c>
      <c r="Q663" s="15" t="str">
        <f>VLOOKUP(Variables!L663,Nomencalture!$G$38:$H$42,2,0)</f>
        <v>Last Outstanding Balance / Approved Amount</v>
      </c>
      <c r="R663" s="16" t="str">
        <f t="shared" si="161"/>
        <v>L09_06</v>
      </c>
      <c r="S663" s="16" t="s">
        <v>90</v>
      </c>
      <c r="T663" s="16">
        <v>9</v>
      </c>
      <c r="U663" s="22">
        <v>6</v>
      </c>
      <c r="V663" s="53" t="str">
        <f t="shared" si="156"/>
        <v>ALTER TABLE MDL_ABT_B_PD_TDC_S01 ADD I_QV_R_BAL_LON_LN_L09_06 NUMBER;</v>
      </c>
      <c r="W663" s="9" t="str">
        <f>","&amp;H663&amp;"(CASE WHEN TIPO_CNSM_CD='"&amp;P663&amp;"' AND "&amp;X663&amp;" THEN "&amp;G663&amp;" END) AS "&amp;I663</f>
        <v>,AVG(CASE WHEN TIPO_CNSM_CD='BAL_LON' AND COLDESTIPCRED='CONSUMO' AND B.PERIODOMES=TO_CHAR(ADD_MONTHS(A.REF_DATE,-6),'YYYYMM') THEN VT_R_SDOT_MAPR END) AS I_QV_R_BAL_LON_LN_L09_06</v>
      </c>
      <c r="X663" s="54" t="str">
        <f t="shared" si="160"/>
        <v>COLDESTIPCRED='CONSUMO' AND B.PERIODOMES=TO_CHAR(ADD_MONTHS(A.REF_DATE,-6),'YYYYMM')</v>
      </c>
      <c r="Y663" s="54" t="str">
        <f>","&amp;I663&amp;"=B."&amp;I663</f>
        <v>,I_QV_R_BAL_LON_LN_L09_06=B.I_QV_R_BAL_LON_LN_L09_06</v>
      </c>
      <c r="Z663" s="40" t="str">
        <f>",B."&amp;I663</f>
        <v>,B.I_QV_R_BAL_LON_LN_L09_06</v>
      </c>
    </row>
    <row r="664" spans="1:26" x14ac:dyDescent="0.25">
      <c r="A664" s="8" t="s">
        <v>399</v>
      </c>
      <c r="B664" s="21">
        <f t="shared" si="140"/>
        <v>663</v>
      </c>
      <c r="C664" s="15">
        <f t="shared" si="141"/>
        <v>13</v>
      </c>
      <c r="D664" s="15">
        <f t="shared" si="158"/>
        <v>26</v>
      </c>
      <c r="F664" s="48" t="s">
        <v>409</v>
      </c>
      <c r="G664" s="15" t="s">
        <v>312</v>
      </c>
      <c r="H664" s="15" t="s">
        <v>85</v>
      </c>
      <c r="I664" s="61" t="str">
        <f t="shared" si="159"/>
        <v>I_QV_R_BAL_LON_LN_L12_09</v>
      </c>
      <c r="J664" s="15" cm="1">
        <f t="array" ref="J664">SUMPRODUCT(--(I664=$I$2:$I$625))</f>
        <v>0</v>
      </c>
      <c r="K664" s="14">
        <f t="shared" si="153"/>
        <v>24</v>
      </c>
      <c r="L664" s="15" t="s">
        <v>467</v>
      </c>
      <c r="M664" s="15" t="s">
        <v>10</v>
      </c>
      <c r="N664" s="14" t="s">
        <v>521</v>
      </c>
      <c r="O664" s="15" t="str">
        <f>"R_"&amp;P664&amp;"_"&amp;F664</f>
        <v>R_BAL_LON_LN</v>
      </c>
      <c r="P664" s="15" t="s">
        <v>501</v>
      </c>
      <c r="Q664" s="15" t="str">
        <f>VLOOKUP(Variables!L664,Nomencalture!$G$38:$H$42,2,0)</f>
        <v>Last Outstanding Balance / Approved Amount</v>
      </c>
      <c r="R664" s="16" t="str">
        <f t="shared" si="161"/>
        <v>L12_09</v>
      </c>
      <c r="S664" s="16" t="s">
        <v>90</v>
      </c>
      <c r="T664" s="16">
        <v>12</v>
      </c>
      <c r="U664" s="22">
        <v>9</v>
      </c>
      <c r="V664" s="53" t="str">
        <f t="shared" si="156"/>
        <v>ALTER TABLE MDL_ABT_B_PD_TDC_S01 ADD I_QV_R_BAL_LON_LN_L12_09 NUMBER;</v>
      </c>
      <c r="W664" s="9" t="str">
        <f>","&amp;H664&amp;"(CASE WHEN TIPO_CNSM_CD='"&amp;P664&amp;"' AND "&amp;X664&amp;" THEN "&amp;G664&amp;" END) AS "&amp;I664</f>
        <v>,AVG(CASE WHEN TIPO_CNSM_CD='BAL_LON' AND COLDESTIPCRED='CONSUMO' AND B.PERIODOMES=TO_CHAR(ADD_MONTHS(A.REF_DATE,-9),'YYYYMM') THEN VT_R_SDOT_MAPR END) AS I_QV_R_BAL_LON_LN_L12_09</v>
      </c>
      <c r="X664" s="54" t="str">
        <f t="shared" si="160"/>
        <v>COLDESTIPCRED='CONSUMO' AND B.PERIODOMES=TO_CHAR(ADD_MONTHS(A.REF_DATE,-9),'YYYYMM')</v>
      </c>
      <c r="Y664" s="54" t="str">
        <f>","&amp;I664&amp;"=B."&amp;I664</f>
        <v>,I_QV_R_BAL_LON_LN_L12_09=B.I_QV_R_BAL_LON_LN_L12_09</v>
      </c>
      <c r="Z664" s="40" t="str">
        <f>",B."&amp;I664</f>
        <v>,B.I_QV_R_BAL_LON_LN_L12_09</v>
      </c>
    </row>
    <row r="665" spans="1:26" x14ac:dyDescent="0.25">
      <c r="A665" s="8" t="s">
        <v>399</v>
      </c>
      <c r="B665" s="21">
        <f t="shared" si="140"/>
        <v>664</v>
      </c>
      <c r="C665" s="15">
        <f t="shared" si="141"/>
        <v>14</v>
      </c>
      <c r="D665" s="15">
        <f t="shared" si="158"/>
        <v>26</v>
      </c>
      <c r="F665" s="48" t="s">
        <v>409</v>
      </c>
      <c r="G665" s="15" t="s">
        <v>313</v>
      </c>
      <c r="H665" s="15" t="s">
        <v>85</v>
      </c>
      <c r="I665" s="61" t="str">
        <f t="shared" si="159"/>
        <v>I_SV_R_BAL_LON_LN_L12_06</v>
      </c>
      <c r="J665" s="15" cm="1">
        <f t="array" ref="J665">SUMPRODUCT(--(I665=$I$2:$I$625))</f>
        <v>0</v>
      </c>
      <c r="K665" s="14">
        <f t="shared" si="153"/>
        <v>24</v>
      </c>
      <c r="L665" s="15" t="s">
        <v>467</v>
      </c>
      <c r="M665" s="15" t="s">
        <v>10</v>
      </c>
      <c r="N665" s="14" t="s">
        <v>523</v>
      </c>
      <c r="O665" s="15" t="str">
        <f>"R_"&amp;P665&amp;"_"&amp;F665</f>
        <v>R_BAL_LON_LN</v>
      </c>
      <c r="P665" s="15" t="s">
        <v>501</v>
      </c>
      <c r="Q665" s="15" t="str">
        <f>VLOOKUP(Variables!L665,Nomencalture!$G$38:$H$42,2,0)</f>
        <v>Last Outstanding Balance / Approved Amount</v>
      </c>
      <c r="R665" s="16" t="str">
        <f t="shared" si="161"/>
        <v>L12_06</v>
      </c>
      <c r="S665" s="16" t="s">
        <v>90</v>
      </c>
      <c r="T665" s="16">
        <v>12</v>
      </c>
      <c r="U665" s="22">
        <v>6</v>
      </c>
      <c r="V665" s="53" t="str">
        <f t="shared" si="156"/>
        <v>ALTER TABLE MDL_ABT_B_PD_TDC_S01 ADD I_SV_R_BAL_LON_LN_L12_06 NUMBER;</v>
      </c>
      <c r="W665" s="9" t="str">
        <f>","&amp;H665&amp;"(CASE WHEN TIPO_CNSM_CD='"&amp;P665&amp;"' AND "&amp;X665&amp;" THEN "&amp;G665&amp;" END) AS "&amp;I665</f>
        <v>,AVG(CASE WHEN TIPO_CNSM_CD='BAL_LON' AND COLDESTIPCRED='CONSUMO' AND B.PERIODOMES=TO_CHAR(ADD_MONTHS(A.REF_DATE,-6),'YYYYMM') THEN VS_R_SDOT_MAPR END) AS I_SV_R_BAL_LON_LN_L12_06</v>
      </c>
      <c r="X665" s="54" t="str">
        <f t="shared" si="160"/>
        <v>COLDESTIPCRED='CONSUMO' AND B.PERIODOMES=TO_CHAR(ADD_MONTHS(A.REF_DATE,-6),'YYYYMM')</v>
      </c>
      <c r="Y665" s="54" t="str">
        <f>","&amp;I665&amp;"=B."&amp;I665</f>
        <v>,I_SV_R_BAL_LON_LN_L12_06=B.I_SV_R_BAL_LON_LN_L12_06</v>
      </c>
      <c r="Z665" s="40" t="str">
        <f>",B."&amp;I665</f>
        <v>,B.I_SV_R_BAL_LON_LN_L12_06</v>
      </c>
    </row>
    <row r="666" spans="1:26" x14ac:dyDescent="0.25">
      <c r="A666" s="8" t="s">
        <v>399</v>
      </c>
      <c r="B666" s="21">
        <f t="shared" si="140"/>
        <v>665</v>
      </c>
      <c r="C666" s="15">
        <f t="shared" si="141"/>
        <v>15</v>
      </c>
      <c r="D666" s="15">
        <f t="shared" si="158"/>
        <v>26</v>
      </c>
      <c r="F666" s="48" t="s">
        <v>409</v>
      </c>
      <c r="G666" s="15" t="s">
        <v>310</v>
      </c>
      <c r="H666" s="15" t="s">
        <v>85</v>
      </c>
      <c r="I666" s="61" t="str">
        <f t="shared" si="159"/>
        <v>I_AV_R_BAL_LON_LN_L03M</v>
      </c>
      <c r="J666" s="15" cm="1">
        <f t="array" ref="J666">SUMPRODUCT(--(I666=$I$2:$I$625))</f>
        <v>0</v>
      </c>
      <c r="K666" s="14">
        <f t="shared" si="153"/>
        <v>22</v>
      </c>
      <c r="L666" s="15" t="s">
        <v>467</v>
      </c>
      <c r="M666" s="15" t="s">
        <v>10</v>
      </c>
      <c r="N666" s="14" t="s">
        <v>15</v>
      </c>
      <c r="O666" s="15" t="str">
        <f>"R_"&amp;P666&amp;"_"&amp;F666</f>
        <v>R_BAL_LON_LN</v>
      </c>
      <c r="P666" s="15" t="s">
        <v>501</v>
      </c>
      <c r="Q666" s="15" t="str">
        <f>VLOOKUP(Variables!L666,Nomencalture!$G$38:$H$42,2,0)</f>
        <v>Last Outstanding Balance / Approved Amount</v>
      </c>
      <c r="R666" s="16" t="str">
        <f>IF(AND(S666="P",N666="R"),TEXT(T666,"00")&amp;"MB",IF(OR(T666&gt;1,N666="VM"),"L"&amp;TEXT(T666,"00")&amp;"_"&amp;TEXT(U666,"00"),"L"&amp;TEXT(U666,"00")&amp;"M"))</f>
        <v>L03M</v>
      </c>
      <c r="S666" s="16" t="s">
        <v>54</v>
      </c>
      <c r="T666" s="20">
        <v>1</v>
      </c>
      <c r="U666" s="21">
        <v>3</v>
      </c>
      <c r="V666" s="53" t="str">
        <f t="shared" si="156"/>
        <v>ALTER TABLE MDL_ABT_B_PD_TDC_S01 ADD I_AV_R_BAL_LON_LN_L03M NUMBER;</v>
      </c>
      <c r="W666" s="9" t="str">
        <f>","&amp;H666&amp;"(CASE WHEN TIPO_CNSM_CD='"&amp;P666&amp;"' AND "&amp;X666&amp;" THEN "&amp;G666&amp;" END) AS "&amp;I666</f>
        <v>,AVG(CASE WHEN TIPO_CNSM_CD='BAL_LON' AND COLDESTIPCRED='CONSUMO' AND B.PERIODOMES BETWEEN TO_CHAR(ADD_MONTHS(A.REF_DATE,-3),'YYYYMM') AND TO_CHAR(ADD_MONTHS(A.REF_DATE,-1),'YYYYMM') THEN R_SDOT_MAPR END) AS I_AV_R_BAL_LON_LN_L03M</v>
      </c>
      <c r="X666" s="54" t="str">
        <f t="shared" si="160"/>
        <v>COLDESTIPCRED='CONSUMO' AND B.PERIODOMES BETWEEN TO_CHAR(ADD_MONTHS(A.REF_DATE,-3),'YYYYMM') AND TO_CHAR(ADD_MONTHS(A.REF_DATE,-1),'YYYYMM')</v>
      </c>
      <c r="Y666" s="54" t="str">
        <f>","&amp;I666&amp;"=B."&amp;I666</f>
        <v>,I_AV_R_BAL_LON_LN_L03M=B.I_AV_R_BAL_LON_LN_L03M</v>
      </c>
      <c r="Z666" s="40" t="str">
        <f>",B."&amp;I666</f>
        <v>,B.I_AV_R_BAL_LON_LN_L03M</v>
      </c>
    </row>
    <row r="667" spans="1:26" x14ac:dyDescent="0.25">
      <c r="A667" s="8" t="s">
        <v>399</v>
      </c>
      <c r="B667" s="21">
        <f t="shared" si="140"/>
        <v>666</v>
      </c>
      <c r="C667" s="15">
        <f t="shared" si="141"/>
        <v>16</v>
      </c>
      <c r="D667" s="15">
        <f t="shared" si="158"/>
        <v>26</v>
      </c>
      <c r="F667" s="48" t="s">
        <v>409</v>
      </c>
      <c r="G667" s="15" t="s">
        <v>310</v>
      </c>
      <c r="H667" s="15" t="s">
        <v>85</v>
      </c>
      <c r="I667" s="61" t="str">
        <f t="shared" si="159"/>
        <v>I_AV_R_BAL_LON_LN_L06M</v>
      </c>
      <c r="J667" s="15" cm="1">
        <f t="array" ref="J667">SUMPRODUCT(--(I667=$I$2:$I$625))</f>
        <v>0</v>
      </c>
      <c r="K667" s="14">
        <f t="shared" si="153"/>
        <v>22</v>
      </c>
      <c r="L667" s="15" t="s">
        <v>467</v>
      </c>
      <c r="M667" s="15" t="s">
        <v>10</v>
      </c>
      <c r="N667" s="14" t="s">
        <v>15</v>
      </c>
      <c r="O667" s="15" t="str">
        <f>"R_"&amp;P667&amp;"_"&amp;F667</f>
        <v>R_BAL_LON_LN</v>
      </c>
      <c r="P667" s="15" t="s">
        <v>501</v>
      </c>
      <c r="Q667" s="15" t="str">
        <f>VLOOKUP(Variables!L667,Nomencalture!$G$38:$H$42,2,0)</f>
        <v>Last Outstanding Balance / Approved Amount</v>
      </c>
      <c r="R667" s="16" t="str">
        <f>IF(AND(S667="P",N667="R"),TEXT(T667,"00")&amp;"MB",IF(OR(T667&gt;1,N667="VM"),"L"&amp;TEXT(T667,"00")&amp;"_"&amp;TEXT(U667,"00"),"L"&amp;TEXT(U667,"00")&amp;"M"))</f>
        <v>L06M</v>
      </c>
      <c r="S667" s="16" t="s">
        <v>54</v>
      </c>
      <c r="T667" s="20">
        <v>1</v>
      </c>
      <c r="U667" s="21">
        <v>6</v>
      </c>
      <c r="V667" s="53" t="str">
        <f t="shared" si="156"/>
        <v>ALTER TABLE MDL_ABT_B_PD_TDC_S01 ADD I_AV_R_BAL_LON_LN_L06M NUMBER;</v>
      </c>
      <c r="W667" s="9" t="str">
        <f>","&amp;H667&amp;"(CASE WHEN TIPO_CNSM_CD='"&amp;P667&amp;"' AND "&amp;X667&amp;" THEN "&amp;G667&amp;" END) AS "&amp;I667</f>
        <v>,AVG(CASE WHEN TIPO_CNSM_CD='BAL_LON' AND COLDESTIPCRED='CONSUMO' AND B.PERIODOMES BETWEEN TO_CHAR(ADD_MONTHS(A.REF_DATE,-6),'YYYYMM') AND TO_CHAR(ADD_MONTHS(A.REF_DATE,-1),'YYYYMM') THEN R_SDOT_MAPR END) AS I_AV_R_BAL_LON_LN_L06M</v>
      </c>
      <c r="X667" s="54" t="str">
        <f t="shared" si="160"/>
        <v>COLDESTIPCRED='CONSUMO' AND B.PERIODOMES BETWEEN TO_CHAR(ADD_MONTHS(A.REF_DATE,-6),'YYYYMM') AND TO_CHAR(ADD_MONTHS(A.REF_DATE,-1),'YYYYMM')</v>
      </c>
      <c r="Y667" s="54" t="str">
        <f>","&amp;I667&amp;"=B."&amp;I667</f>
        <v>,I_AV_R_BAL_LON_LN_L06M=B.I_AV_R_BAL_LON_LN_L06M</v>
      </c>
      <c r="Z667" s="40" t="str">
        <f>",B."&amp;I667</f>
        <v>,B.I_AV_R_BAL_LON_LN_L06M</v>
      </c>
    </row>
    <row r="668" spans="1:26" x14ac:dyDescent="0.25">
      <c r="A668" s="8" t="s">
        <v>399</v>
      </c>
      <c r="B668" s="21">
        <f t="shared" si="140"/>
        <v>667</v>
      </c>
      <c r="C668" s="15">
        <f t="shared" si="141"/>
        <v>17</v>
      </c>
      <c r="D668" s="15">
        <f t="shared" si="158"/>
        <v>26</v>
      </c>
      <c r="F668" s="48" t="s">
        <v>409</v>
      </c>
      <c r="G668" s="15" t="s">
        <v>310</v>
      </c>
      <c r="H668" s="15" t="s">
        <v>85</v>
      </c>
      <c r="I668" s="61" t="str">
        <f t="shared" si="159"/>
        <v>I_AV_R_BAL_LON_LN_L12M</v>
      </c>
      <c r="J668" s="15" cm="1">
        <f t="array" ref="J668">SUMPRODUCT(--(I668=$I$2:$I$625))</f>
        <v>0</v>
      </c>
      <c r="K668" s="14">
        <f t="shared" si="153"/>
        <v>22</v>
      </c>
      <c r="L668" s="15" t="s">
        <v>467</v>
      </c>
      <c r="M668" s="15" t="s">
        <v>10</v>
      </c>
      <c r="N668" s="14" t="s">
        <v>15</v>
      </c>
      <c r="O668" s="15" t="str">
        <f>"R_"&amp;P668&amp;"_"&amp;F668</f>
        <v>R_BAL_LON_LN</v>
      </c>
      <c r="P668" s="15" t="s">
        <v>501</v>
      </c>
      <c r="Q668" s="15" t="str">
        <f>VLOOKUP(Variables!L668,Nomencalture!$G$38:$H$42,2,0)</f>
        <v>Last Outstanding Balance / Approved Amount</v>
      </c>
      <c r="R668" s="16" t="str">
        <f t="shared" ref="R668:R677" si="162">IF(AND(S668="P",N668="R"),TEXT(T668,"00")&amp;"MB",IF(OR(T668&gt;1,N668="VM"),"L"&amp;TEXT(T668,"00")&amp;"_"&amp;TEXT(U668,"00"),"L"&amp;TEXT(U668,"00")&amp;"M"))</f>
        <v>L12M</v>
      </c>
      <c r="S668" s="16" t="s">
        <v>54</v>
      </c>
      <c r="T668" s="20">
        <v>1</v>
      </c>
      <c r="U668" s="21">
        <v>12</v>
      </c>
      <c r="V668" s="53" t="str">
        <f t="shared" si="156"/>
        <v>ALTER TABLE MDL_ABT_B_PD_TDC_S01 ADD I_AV_R_BAL_LON_LN_L12M NUMBER;</v>
      </c>
      <c r="W668" s="9" t="str">
        <f>","&amp;H668&amp;"(CASE WHEN TIPO_CNSM_CD='"&amp;P668&amp;"' AND "&amp;X668&amp;" THEN "&amp;G668&amp;" END) AS "&amp;I668</f>
        <v>,AVG(CASE WHEN TIPO_CNSM_CD='BAL_LON' AND COLDESTIPCRED='CONSUMO' AND B.PERIODOMES BETWEEN TO_CHAR(ADD_MONTHS(A.REF_DATE,-12),'YYYYMM') AND TO_CHAR(ADD_MONTHS(A.REF_DATE,-1),'YYYYMM') THEN R_SDOT_MAPR END) AS I_AV_R_BAL_LON_LN_L12M</v>
      </c>
      <c r="X668" s="54" t="str">
        <f t="shared" si="160"/>
        <v>COLDESTIPCRED='CONSUMO' AND B.PERIODOMES BETWEEN TO_CHAR(ADD_MONTHS(A.REF_DATE,-12),'YYYYMM') AND TO_CHAR(ADD_MONTHS(A.REF_DATE,-1),'YYYYMM')</v>
      </c>
      <c r="Y668" s="54" t="str">
        <f>","&amp;I668&amp;"=B."&amp;I668</f>
        <v>,I_AV_R_BAL_LON_LN_L12M=B.I_AV_R_BAL_LON_LN_L12M</v>
      </c>
      <c r="Z668" s="40" t="str">
        <f>",B."&amp;I668</f>
        <v>,B.I_AV_R_BAL_LON_LN_L12M</v>
      </c>
    </row>
    <row r="669" spans="1:26" x14ac:dyDescent="0.25">
      <c r="A669" s="8" t="s">
        <v>399</v>
      </c>
      <c r="B669" s="21">
        <f t="shared" si="140"/>
        <v>668</v>
      </c>
      <c r="C669" s="15">
        <f t="shared" si="141"/>
        <v>18</v>
      </c>
      <c r="D669" s="15">
        <f t="shared" si="158"/>
        <v>26</v>
      </c>
      <c r="F669" s="48" t="s">
        <v>409</v>
      </c>
      <c r="G669" s="15" t="s">
        <v>310</v>
      </c>
      <c r="H669" s="15" t="s">
        <v>85</v>
      </c>
      <c r="I669" s="61" t="str">
        <f t="shared" si="159"/>
        <v>I_AV_R_BAL_LON_LN_L13_24</v>
      </c>
      <c r="J669" s="15" cm="1">
        <f t="array" ref="J669">SUMPRODUCT(--(I669=$I$2:$I$625))</f>
        <v>0</v>
      </c>
      <c r="K669" s="14">
        <f t="shared" si="153"/>
        <v>24</v>
      </c>
      <c r="L669" s="15" t="s">
        <v>467</v>
      </c>
      <c r="M669" s="15" t="s">
        <v>10</v>
      </c>
      <c r="N669" s="14" t="s">
        <v>15</v>
      </c>
      <c r="O669" s="15" t="str">
        <f>"R_"&amp;P669&amp;"_"&amp;F669</f>
        <v>R_BAL_LON_LN</v>
      </c>
      <c r="P669" s="15" t="s">
        <v>501</v>
      </c>
      <c r="Q669" s="15" t="str">
        <f>VLOOKUP(Variables!L669,Nomencalture!$G$38:$H$42,2,0)</f>
        <v>Last Outstanding Balance / Approved Amount</v>
      </c>
      <c r="R669" s="16" t="str">
        <f t="shared" si="162"/>
        <v>L13_24</v>
      </c>
      <c r="S669" s="16" t="s">
        <v>54</v>
      </c>
      <c r="T669" s="20">
        <v>13</v>
      </c>
      <c r="U669" s="21">
        <v>24</v>
      </c>
      <c r="V669" s="53" t="str">
        <f t="shared" si="156"/>
        <v>ALTER TABLE MDL_ABT_B_PD_TDC_S01 ADD I_AV_R_BAL_LON_LN_L13_24 NUMBER;</v>
      </c>
      <c r="W669" s="9" t="str">
        <f>","&amp;H669&amp;"(CASE WHEN TIPO_CNSM_CD='"&amp;P669&amp;"' AND "&amp;X669&amp;" THEN "&amp;G669&amp;" END) AS "&amp;I669</f>
        <v>,AVG(CASE WHEN TIPO_CNSM_CD='BAL_LON' AND COLDESTIPCRED='CONSUMO' AND B.PERIODOMES BETWEEN TO_CHAR(ADD_MONTHS(A.REF_DATE,-24),'YYYYMM') AND TO_CHAR(ADD_MONTHS(A.REF_DATE,-13),'YYYYMM') THEN R_SDOT_MAPR END) AS I_AV_R_BAL_LON_LN_L13_24</v>
      </c>
      <c r="X669" s="54" t="str">
        <f t="shared" si="160"/>
        <v>COLDESTIPCRED='CONSUMO' AND B.PERIODOMES BETWEEN TO_CHAR(ADD_MONTHS(A.REF_DATE,-24),'YYYYMM') AND TO_CHAR(ADD_MONTHS(A.REF_DATE,-13),'YYYYMM')</v>
      </c>
      <c r="Y669" s="54" t="str">
        <f>","&amp;I669&amp;"=B."&amp;I669</f>
        <v>,I_AV_R_BAL_LON_LN_L13_24=B.I_AV_R_BAL_LON_LN_L13_24</v>
      </c>
      <c r="Z669" s="40" t="str">
        <f>",B."&amp;I669</f>
        <v>,B.I_AV_R_BAL_LON_LN_L13_24</v>
      </c>
    </row>
    <row r="670" spans="1:26" x14ac:dyDescent="0.25">
      <c r="A670" s="8" t="s">
        <v>399</v>
      </c>
      <c r="B670" s="21">
        <f t="shared" si="140"/>
        <v>669</v>
      </c>
      <c r="C670" s="15">
        <f t="shared" si="141"/>
        <v>19</v>
      </c>
      <c r="D670" s="15">
        <f t="shared" si="158"/>
        <v>26</v>
      </c>
      <c r="F670" s="48" t="s">
        <v>409</v>
      </c>
      <c r="G670" s="15" t="s">
        <v>314</v>
      </c>
      <c r="H670" s="15" t="s">
        <v>86</v>
      </c>
      <c r="I670" s="61" t="str">
        <f t="shared" si="159"/>
        <v>I_SIN_R_BAL_LON_LN_L03M</v>
      </c>
      <c r="J670" s="15" cm="1">
        <f t="array" ref="J670">SUMPRODUCT(--(I670=$I$2:$I$625))</f>
        <v>0</v>
      </c>
      <c r="K670" s="14">
        <f t="shared" si="153"/>
        <v>23</v>
      </c>
      <c r="L670" s="15" t="s">
        <v>467</v>
      </c>
      <c r="M670" s="15" t="s">
        <v>10</v>
      </c>
      <c r="N670" s="14" t="s">
        <v>16</v>
      </c>
      <c r="O670" s="15" t="str">
        <f>"R_"&amp;P670&amp;"_"&amp;F670</f>
        <v>R_BAL_LON_LN</v>
      </c>
      <c r="P670" s="15" t="s">
        <v>501</v>
      </c>
      <c r="Q670" s="15" t="str">
        <f>VLOOKUP(Variables!L670,Nomencalture!$G$38:$H$42,2,0)</f>
        <v>Last Outstanding Balance / Approved Amount</v>
      </c>
      <c r="R670" s="16" t="str">
        <f t="shared" si="162"/>
        <v>L03M</v>
      </c>
      <c r="S670" s="16" t="s">
        <v>54</v>
      </c>
      <c r="T670" s="20">
        <v>1</v>
      </c>
      <c r="U670" s="21">
        <v>3</v>
      </c>
      <c r="V670" s="53" t="str">
        <f t="shared" si="156"/>
        <v>ALTER TABLE MDL_ABT_B_PD_TDC_S01 ADD I_SIN_R_BAL_LON_LN_L03M NUMBER;</v>
      </c>
      <c r="W670" s="9" t="str">
        <f>","&amp;H670&amp;"(CASE WHEN TIPO_CNSM_CD='"&amp;P670&amp;"' AND "&amp;X670&amp;" THEN "&amp;G670&amp;" END) AS "&amp;I670</f>
        <v>,SUM(CASE WHEN TIPO_CNSM_CD='BAL_LON' AND COLDESTIPCRED='CONSUMO' AND B.PERIODOMES BETWEEN TO_CHAR(ADD_MONTHS(A.REF_DATE,-3),'YYYYMM') AND TO_CHAR(ADD_MONTHS(A.REF_DATE,-1),'YYYYMM') THEN IN_R_SDOT_MAPR END) AS I_SIN_R_BAL_LON_LN_L03M</v>
      </c>
      <c r="X670" s="54" t="str">
        <f t="shared" si="160"/>
        <v>COLDESTIPCRED='CONSUMO' AND B.PERIODOMES BETWEEN TO_CHAR(ADD_MONTHS(A.REF_DATE,-3),'YYYYMM') AND TO_CHAR(ADD_MONTHS(A.REF_DATE,-1),'YYYYMM')</v>
      </c>
      <c r="Y670" s="54" t="str">
        <f>","&amp;I670&amp;"=B."&amp;I670</f>
        <v>,I_SIN_R_BAL_LON_LN_L03M=B.I_SIN_R_BAL_LON_LN_L03M</v>
      </c>
      <c r="Z670" s="40" t="str">
        <f>",B."&amp;I670</f>
        <v>,B.I_SIN_R_BAL_LON_LN_L03M</v>
      </c>
    </row>
    <row r="671" spans="1:26" x14ac:dyDescent="0.25">
      <c r="A671" s="8" t="s">
        <v>399</v>
      </c>
      <c r="B671" s="21">
        <f t="shared" si="140"/>
        <v>670</v>
      </c>
      <c r="C671" s="15">
        <f t="shared" si="141"/>
        <v>20</v>
      </c>
      <c r="D671" s="15">
        <f t="shared" si="158"/>
        <v>26</v>
      </c>
      <c r="F671" s="48" t="s">
        <v>409</v>
      </c>
      <c r="G671" s="15" t="s">
        <v>314</v>
      </c>
      <c r="H671" s="15" t="s">
        <v>86</v>
      </c>
      <c r="I671" s="61" t="str">
        <f t="shared" si="159"/>
        <v>I_SIN_R_BAL_LON_LN_L06M</v>
      </c>
      <c r="J671" s="15" cm="1">
        <f t="array" ref="J671">SUMPRODUCT(--(I671=$I$2:$I$625))</f>
        <v>0</v>
      </c>
      <c r="K671" s="14">
        <f t="shared" si="153"/>
        <v>23</v>
      </c>
      <c r="L671" s="15" t="s">
        <v>467</v>
      </c>
      <c r="M671" s="15" t="s">
        <v>10</v>
      </c>
      <c r="N671" s="14" t="s">
        <v>16</v>
      </c>
      <c r="O671" s="15" t="str">
        <f>"R_"&amp;P671&amp;"_"&amp;F671</f>
        <v>R_BAL_LON_LN</v>
      </c>
      <c r="P671" s="15" t="s">
        <v>501</v>
      </c>
      <c r="Q671" s="15" t="str">
        <f>VLOOKUP(Variables!L671,Nomencalture!$G$38:$H$42,2,0)</f>
        <v>Last Outstanding Balance / Approved Amount</v>
      </c>
      <c r="R671" s="16" t="str">
        <f t="shared" si="162"/>
        <v>L06M</v>
      </c>
      <c r="S671" s="16" t="s">
        <v>54</v>
      </c>
      <c r="T671" s="20">
        <v>1</v>
      </c>
      <c r="U671" s="21">
        <v>6</v>
      </c>
      <c r="V671" s="53" t="str">
        <f t="shared" si="156"/>
        <v>ALTER TABLE MDL_ABT_B_PD_TDC_S01 ADD I_SIN_R_BAL_LON_LN_L06M NUMBER;</v>
      </c>
      <c r="W671" s="9" t="str">
        <f>","&amp;H671&amp;"(CASE WHEN TIPO_CNSM_CD='"&amp;P671&amp;"' AND "&amp;X671&amp;" THEN "&amp;G671&amp;" END) AS "&amp;I671</f>
        <v>,SUM(CASE WHEN TIPO_CNSM_CD='BAL_LON' AND COLDESTIPCRED='CONSUMO' AND B.PERIODOMES BETWEEN TO_CHAR(ADD_MONTHS(A.REF_DATE,-6),'YYYYMM') AND TO_CHAR(ADD_MONTHS(A.REF_DATE,-1),'YYYYMM') THEN IN_R_SDOT_MAPR END) AS I_SIN_R_BAL_LON_LN_L06M</v>
      </c>
      <c r="X671" s="54" t="str">
        <f t="shared" si="160"/>
        <v>COLDESTIPCRED='CONSUMO' AND B.PERIODOMES BETWEEN TO_CHAR(ADD_MONTHS(A.REF_DATE,-6),'YYYYMM') AND TO_CHAR(ADD_MONTHS(A.REF_DATE,-1),'YYYYMM')</v>
      </c>
      <c r="Y671" s="54" t="str">
        <f>","&amp;I671&amp;"=B."&amp;I671</f>
        <v>,I_SIN_R_BAL_LON_LN_L06M=B.I_SIN_R_BAL_LON_LN_L06M</v>
      </c>
      <c r="Z671" s="40" t="str">
        <f>",B."&amp;I671</f>
        <v>,B.I_SIN_R_BAL_LON_LN_L06M</v>
      </c>
    </row>
    <row r="672" spans="1:26" x14ac:dyDescent="0.25">
      <c r="A672" s="8" t="s">
        <v>399</v>
      </c>
      <c r="B672" s="21">
        <f t="shared" si="140"/>
        <v>671</v>
      </c>
      <c r="C672" s="15">
        <f t="shared" si="141"/>
        <v>21</v>
      </c>
      <c r="D672" s="15">
        <f t="shared" si="158"/>
        <v>26</v>
      </c>
      <c r="F672" s="48" t="s">
        <v>409</v>
      </c>
      <c r="G672" s="15" t="s">
        <v>314</v>
      </c>
      <c r="H672" s="15" t="s">
        <v>86</v>
      </c>
      <c r="I672" s="61" t="str">
        <f t="shared" si="159"/>
        <v>I_SIN_R_BAL_LON_LN_L12M</v>
      </c>
      <c r="J672" s="15" cm="1">
        <f t="array" ref="J672">SUMPRODUCT(--(I672=$I$2:$I$625))</f>
        <v>0</v>
      </c>
      <c r="K672" s="14">
        <f t="shared" si="153"/>
        <v>23</v>
      </c>
      <c r="L672" s="15" t="s">
        <v>467</v>
      </c>
      <c r="M672" s="15" t="s">
        <v>10</v>
      </c>
      <c r="N672" s="14" t="s">
        <v>16</v>
      </c>
      <c r="O672" s="15" t="str">
        <f>"R_"&amp;P672&amp;"_"&amp;F672</f>
        <v>R_BAL_LON_LN</v>
      </c>
      <c r="P672" s="15" t="s">
        <v>501</v>
      </c>
      <c r="Q672" s="15" t="str">
        <f>VLOOKUP(Variables!L672,Nomencalture!$G$38:$H$42,2,0)</f>
        <v>Last Outstanding Balance / Approved Amount</v>
      </c>
      <c r="R672" s="16" t="str">
        <f t="shared" si="162"/>
        <v>L12M</v>
      </c>
      <c r="S672" s="16" t="s">
        <v>54</v>
      </c>
      <c r="T672" s="20">
        <v>1</v>
      </c>
      <c r="U672" s="21">
        <v>12</v>
      </c>
      <c r="V672" s="53" t="str">
        <f t="shared" si="156"/>
        <v>ALTER TABLE MDL_ABT_B_PD_TDC_S01 ADD I_SIN_R_BAL_LON_LN_L12M NUMBER;</v>
      </c>
      <c r="W672" s="9" t="str">
        <f>","&amp;H672&amp;"(CASE WHEN TIPO_CNSM_CD='"&amp;P672&amp;"' AND "&amp;X672&amp;" THEN "&amp;G672&amp;" END) AS "&amp;I672</f>
        <v>,SUM(CASE WHEN TIPO_CNSM_CD='BAL_LON' AND COLDESTIPCRED='CONSUMO' AND B.PERIODOMES BETWEEN TO_CHAR(ADD_MONTHS(A.REF_DATE,-12),'YYYYMM') AND TO_CHAR(ADD_MONTHS(A.REF_DATE,-1),'YYYYMM') THEN IN_R_SDOT_MAPR END) AS I_SIN_R_BAL_LON_LN_L12M</v>
      </c>
      <c r="X672" s="54" t="str">
        <f t="shared" si="160"/>
        <v>COLDESTIPCRED='CONSUMO' AND B.PERIODOMES BETWEEN TO_CHAR(ADD_MONTHS(A.REF_DATE,-12),'YYYYMM') AND TO_CHAR(ADD_MONTHS(A.REF_DATE,-1),'YYYYMM')</v>
      </c>
      <c r="Y672" s="54" t="str">
        <f>","&amp;I672&amp;"=B."&amp;I672</f>
        <v>,I_SIN_R_BAL_LON_LN_L12M=B.I_SIN_R_BAL_LON_LN_L12M</v>
      </c>
      <c r="Z672" s="40" t="str">
        <f>",B."&amp;I672</f>
        <v>,B.I_SIN_R_BAL_LON_LN_L12M</v>
      </c>
    </row>
    <row r="673" spans="1:26" x14ac:dyDescent="0.25">
      <c r="A673" s="8" t="s">
        <v>399</v>
      </c>
      <c r="B673" s="21">
        <f t="shared" si="140"/>
        <v>672</v>
      </c>
      <c r="C673" s="15">
        <f t="shared" si="141"/>
        <v>22</v>
      </c>
      <c r="D673" s="15">
        <f t="shared" si="158"/>
        <v>26</v>
      </c>
      <c r="F673" s="48" t="s">
        <v>409</v>
      </c>
      <c r="G673" s="15" t="s">
        <v>314</v>
      </c>
      <c r="H673" s="15" t="s">
        <v>86</v>
      </c>
      <c r="I673" s="61" t="str">
        <f t="shared" si="159"/>
        <v>I_SIN_R_BAL_LON_LN_L13_24</v>
      </c>
      <c r="J673" s="15" cm="1">
        <f t="array" ref="J673">SUMPRODUCT(--(I673=$I$2:$I$625))</f>
        <v>0</v>
      </c>
      <c r="K673" s="14">
        <f t="shared" si="153"/>
        <v>25</v>
      </c>
      <c r="L673" s="15" t="s">
        <v>467</v>
      </c>
      <c r="M673" s="15" t="s">
        <v>10</v>
      </c>
      <c r="N673" s="14" t="s">
        <v>16</v>
      </c>
      <c r="O673" s="15" t="str">
        <f>"R_"&amp;P673&amp;"_"&amp;F673</f>
        <v>R_BAL_LON_LN</v>
      </c>
      <c r="P673" s="15" t="s">
        <v>501</v>
      </c>
      <c r="Q673" s="15" t="str">
        <f>VLOOKUP(Variables!L673,Nomencalture!$G$38:$H$42,2,0)</f>
        <v>Last Outstanding Balance / Approved Amount</v>
      </c>
      <c r="R673" s="16" t="str">
        <f t="shared" si="162"/>
        <v>L13_24</v>
      </c>
      <c r="S673" s="16" t="s">
        <v>54</v>
      </c>
      <c r="T673" s="20">
        <v>13</v>
      </c>
      <c r="U673" s="21">
        <v>24</v>
      </c>
      <c r="V673" s="53" t="str">
        <f t="shared" si="156"/>
        <v>ALTER TABLE MDL_ABT_B_PD_TDC_S01 ADD I_SIN_R_BAL_LON_LN_L13_24 NUMBER;</v>
      </c>
      <c r="W673" s="9" t="str">
        <f>","&amp;H673&amp;"(CASE WHEN TIPO_CNSM_CD='"&amp;P673&amp;"' AND "&amp;X673&amp;" THEN "&amp;G673&amp;" END) AS "&amp;I673</f>
        <v>,SUM(CASE WHEN TIPO_CNSM_CD='BAL_LON' AND COLDESTIPCRED='CONSUMO' AND B.PERIODOMES BETWEEN TO_CHAR(ADD_MONTHS(A.REF_DATE,-24),'YYYYMM') AND TO_CHAR(ADD_MONTHS(A.REF_DATE,-13),'YYYYMM') THEN IN_R_SDOT_MAPR END) AS I_SIN_R_BAL_LON_LN_L13_24</v>
      </c>
      <c r="X673" s="54" t="str">
        <f t="shared" si="160"/>
        <v>COLDESTIPCRED='CONSUMO' AND B.PERIODOMES BETWEEN TO_CHAR(ADD_MONTHS(A.REF_DATE,-24),'YYYYMM') AND TO_CHAR(ADD_MONTHS(A.REF_DATE,-13),'YYYYMM')</v>
      </c>
      <c r="Y673" s="54" t="str">
        <f>","&amp;I673&amp;"=B."&amp;I673</f>
        <v>,I_SIN_R_BAL_LON_LN_L13_24=B.I_SIN_R_BAL_LON_LN_L13_24</v>
      </c>
      <c r="Z673" s="40" t="str">
        <f>",B."&amp;I673</f>
        <v>,B.I_SIN_R_BAL_LON_LN_L13_24</v>
      </c>
    </row>
    <row r="674" spans="1:26" x14ac:dyDescent="0.25">
      <c r="A674" s="8" t="s">
        <v>399</v>
      </c>
      <c r="B674" s="21">
        <f t="shared" si="140"/>
        <v>673</v>
      </c>
      <c r="C674" s="15">
        <f t="shared" si="141"/>
        <v>23</v>
      </c>
      <c r="D674" s="15">
        <f t="shared" si="158"/>
        <v>26</v>
      </c>
      <c r="F674" s="48" t="s">
        <v>409</v>
      </c>
      <c r="G674" s="15" t="s">
        <v>315</v>
      </c>
      <c r="H674" s="15" t="s">
        <v>86</v>
      </c>
      <c r="I674" s="61" t="str">
        <f t="shared" si="159"/>
        <v>I_SDC_R_BAL_LON_LN_L03M</v>
      </c>
      <c r="J674" s="15" cm="1">
        <f t="array" ref="J674">SUMPRODUCT(--(I674=$I$2:$I$625))</f>
        <v>0</v>
      </c>
      <c r="K674" s="14">
        <f t="shared" si="153"/>
        <v>23</v>
      </c>
      <c r="L674" s="15" t="s">
        <v>467</v>
      </c>
      <c r="M674" s="15" t="s">
        <v>10</v>
      </c>
      <c r="N674" s="14" t="s">
        <v>17</v>
      </c>
      <c r="O674" s="15" t="str">
        <f>"R_"&amp;P674&amp;"_"&amp;F674</f>
        <v>R_BAL_LON_LN</v>
      </c>
      <c r="P674" s="15" t="s">
        <v>501</v>
      </c>
      <c r="Q674" s="15" t="str">
        <f>VLOOKUP(Variables!L674,Nomencalture!$G$38:$H$42,2,0)</f>
        <v>Last Outstanding Balance / Approved Amount</v>
      </c>
      <c r="R674" s="16" t="str">
        <f t="shared" si="162"/>
        <v>L03M</v>
      </c>
      <c r="S674" s="16" t="s">
        <v>54</v>
      </c>
      <c r="T674" s="20">
        <v>1</v>
      </c>
      <c r="U674" s="21">
        <v>3</v>
      </c>
      <c r="V674" s="53" t="str">
        <f t="shared" si="156"/>
        <v>ALTER TABLE MDL_ABT_B_PD_TDC_S01 ADD I_SDC_R_BAL_LON_LN_L03M NUMBER;</v>
      </c>
      <c r="W674" s="9" t="str">
        <f>","&amp;H674&amp;"(CASE WHEN TIPO_CNSM_CD='"&amp;P674&amp;"' AND "&amp;X674&amp;" THEN "&amp;G674&amp;" END) AS "&amp;I674</f>
        <v>,SUM(CASE WHEN TIPO_CNSM_CD='BAL_LON' AND COLDESTIPCRED='CONSUMO' AND B.PERIODOMES BETWEEN TO_CHAR(ADD_MONTHS(A.REF_DATE,-3),'YYYYMM') AND TO_CHAR(ADD_MONTHS(A.REF_DATE,-1),'YYYYMM') THEN DC_R_SDOT_MAPR END) AS I_SDC_R_BAL_LON_LN_L03M</v>
      </c>
      <c r="X674" s="54" t="str">
        <f t="shared" si="160"/>
        <v>COLDESTIPCRED='CONSUMO' AND B.PERIODOMES BETWEEN TO_CHAR(ADD_MONTHS(A.REF_DATE,-3),'YYYYMM') AND TO_CHAR(ADD_MONTHS(A.REF_DATE,-1),'YYYYMM')</v>
      </c>
      <c r="Y674" s="54" t="str">
        <f>","&amp;I674&amp;"=B."&amp;I674</f>
        <v>,I_SDC_R_BAL_LON_LN_L03M=B.I_SDC_R_BAL_LON_LN_L03M</v>
      </c>
      <c r="Z674" s="40" t="str">
        <f>",B."&amp;I674</f>
        <v>,B.I_SDC_R_BAL_LON_LN_L03M</v>
      </c>
    </row>
    <row r="675" spans="1:26" x14ac:dyDescent="0.25">
      <c r="A675" s="8" t="s">
        <v>399</v>
      </c>
      <c r="B675" s="21">
        <f t="shared" si="140"/>
        <v>674</v>
      </c>
      <c r="C675" s="15">
        <f t="shared" si="141"/>
        <v>24</v>
      </c>
      <c r="D675" s="15">
        <f t="shared" si="158"/>
        <v>26</v>
      </c>
      <c r="F675" s="48" t="s">
        <v>409</v>
      </c>
      <c r="G675" s="15" t="s">
        <v>315</v>
      </c>
      <c r="H675" s="15" t="s">
        <v>86</v>
      </c>
      <c r="I675" s="61" t="str">
        <f t="shared" si="159"/>
        <v>I_SDC_R_BAL_LON_LN_L06M</v>
      </c>
      <c r="J675" s="15" cm="1">
        <f t="array" ref="J675">SUMPRODUCT(--(I675=$I$2:$I$625))</f>
        <v>0</v>
      </c>
      <c r="K675" s="14">
        <f t="shared" si="153"/>
        <v>23</v>
      </c>
      <c r="L675" s="15" t="s">
        <v>467</v>
      </c>
      <c r="M675" s="15" t="s">
        <v>10</v>
      </c>
      <c r="N675" s="14" t="s">
        <v>17</v>
      </c>
      <c r="O675" s="15" t="str">
        <f>"R_"&amp;P675&amp;"_"&amp;F675</f>
        <v>R_BAL_LON_LN</v>
      </c>
      <c r="P675" s="15" t="s">
        <v>501</v>
      </c>
      <c r="Q675" s="15" t="str">
        <f>VLOOKUP(Variables!L675,Nomencalture!$G$38:$H$42,2,0)</f>
        <v>Last Outstanding Balance / Approved Amount</v>
      </c>
      <c r="R675" s="16" t="str">
        <f t="shared" si="162"/>
        <v>L06M</v>
      </c>
      <c r="S675" s="16" t="s">
        <v>54</v>
      </c>
      <c r="T675" s="20">
        <v>1</v>
      </c>
      <c r="U675" s="21">
        <v>6</v>
      </c>
      <c r="V675" s="53" t="str">
        <f t="shared" si="156"/>
        <v>ALTER TABLE MDL_ABT_B_PD_TDC_S01 ADD I_SDC_R_BAL_LON_LN_L06M NUMBER;</v>
      </c>
      <c r="W675" s="9" t="str">
        <f>","&amp;H675&amp;"(CASE WHEN TIPO_CNSM_CD='"&amp;P675&amp;"' AND "&amp;X675&amp;" THEN "&amp;G675&amp;" END) AS "&amp;I675</f>
        <v>,SUM(CASE WHEN TIPO_CNSM_CD='BAL_LON' AND COLDESTIPCRED='CONSUMO' AND B.PERIODOMES BETWEEN TO_CHAR(ADD_MONTHS(A.REF_DATE,-6),'YYYYMM') AND TO_CHAR(ADD_MONTHS(A.REF_DATE,-1),'YYYYMM') THEN DC_R_SDOT_MAPR END) AS I_SDC_R_BAL_LON_LN_L06M</v>
      </c>
      <c r="X675" s="54" t="str">
        <f t="shared" si="160"/>
        <v>COLDESTIPCRED='CONSUMO' AND B.PERIODOMES BETWEEN TO_CHAR(ADD_MONTHS(A.REF_DATE,-6),'YYYYMM') AND TO_CHAR(ADD_MONTHS(A.REF_DATE,-1),'YYYYMM')</v>
      </c>
      <c r="Y675" s="54" t="str">
        <f>","&amp;I675&amp;"=B."&amp;I675</f>
        <v>,I_SDC_R_BAL_LON_LN_L06M=B.I_SDC_R_BAL_LON_LN_L06M</v>
      </c>
      <c r="Z675" s="40" t="str">
        <f>",B."&amp;I675</f>
        <v>,B.I_SDC_R_BAL_LON_LN_L06M</v>
      </c>
    </row>
    <row r="676" spans="1:26" x14ac:dyDescent="0.25">
      <c r="A676" s="8" t="s">
        <v>399</v>
      </c>
      <c r="B676" s="21">
        <f t="shared" si="140"/>
        <v>675</v>
      </c>
      <c r="C676" s="15">
        <f t="shared" si="141"/>
        <v>25</v>
      </c>
      <c r="D676" s="15">
        <f t="shared" si="158"/>
        <v>26</v>
      </c>
      <c r="F676" s="48" t="s">
        <v>409</v>
      </c>
      <c r="G676" s="15" t="s">
        <v>315</v>
      </c>
      <c r="H676" s="15" t="s">
        <v>86</v>
      </c>
      <c r="I676" s="61" t="str">
        <f t="shared" si="159"/>
        <v>I_SDC_R_BAL_LON_LN_L12M</v>
      </c>
      <c r="J676" s="15" cm="1">
        <f t="array" ref="J676">SUMPRODUCT(--(I676=$I$2:$I$625))</f>
        <v>0</v>
      </c>
      <c r="K676" s="14">
        <f t="shared" si="153"/>
        <v>23</v>
      </c>
      <c r="L676" s="15" t="s">
        <v>467</v>
      </c>
      <c r="M676" s="15" t="s">
        <v>10</v>
      </c>
      <c r="N676" s="14" t="s">
        <v>17</v>
      </c>
      <c r="O676" s="15" t="str">
        <f>"R_"&amp;P676&amp;"_"&amp;F676</f>
        <v>R_BAL_LON_LN</v>
      </c>
      <c r="P676" s="15" t="s">
        <v>501</v>
      </c>
      <c r="Q676" s="15" t="str">
        <f>VLOOKUP(Variables!L676,Nomencalture!$G$38:$H$42,2,0)</f>
        <v>Last Outstanding Balance / Approved Amount</v>
      </c>
      <c r="R676" s="16" t="str">
        <f t="shared" si="162"/>
        <v>L12M</v>
      </c>
      <c r="S676" s="16" t="s">
        <v>54</v>
      </c>
      <c r="T676" s="20">
        <v>1</v>
      </c>
      <c r="U676" s="21">
        <v>12</v>
      </c>
      <c r="V676" s="53" t="str">
        <f t="shared" si="156"/>
        <v>ALTER TABLE MDL_ABT_B_PD_TDC_S01 ADD I_SDC_R_BAL_LON_LN_L12M NUMBER;</v>
      </c>
      <c r="W676" s="9" t="str">
        <f>","&amp;H676&amp;"(CASE WHEN TIPO_CNSM_CD='"&amp;P676&amp;"' AND "&amp;X676&amp;" THEN "&amp;G676&amp;" END) AS "&amp;I676</f>
        <v>,SUM(CASE WHEN TIPO_CNSM_CD='BAL_LON' AND COLDESTIPCRED='CONSUMO' AND B.PERIODOMES BETWEEN TO_CHAR(ADD_MONTHS(A.REF_DATE,-12),'YYYYMM') AND TO_CHAR(ADD_MONTHS(A.REF_DATE,-1),'YYYYMM') THEN DC_R_SDOT_MAPR END) AS I_SDC_R_BAL_LON_LN_L12M</v>
      </c>
      <c r="X676" s="54" t="str">
        <f t="shared" si="160"/>
        <v>COLDESTIPCRED='CONSUMO' AND B.PERIODOMES BETWEEN TO_CHAR(ADD_MONTHS(A.REF_DATE,-12),'YYYYMM') AND TO_CHAR(ADD_MONTHS(A.REF_DATE,-1),'YYYYMM')</v>
      </c>
      <c r="Y676" s="54" t="str">
        <f>","&amp;I676&amp;"=B."&amp;I676</f>
        <v>,I_SDC_R_BAL_LON_LN_L12M=B.I_SDC_R_BAL_LON_LN_L12M</v>
      </c>
      <c r="Z676" s="40" t="str">
        <f>",B."&amp;I676</f>
        <v>,B.I_SDC_R_BAL_LON_LN_L12M</v>
      </c>
    </row>
    <row r="677" spans="1:26" x14ac:dyDescent="0.25">
      <c r="A677" s="30" t="s">
        <v>399</v>
      </c>
      <c r="B677" s="24">
        <f t="shared" si="140"/>
        <v>676</v>
      </c>
      <c r="C677" s="18">
        <f t="shared" si="141"/>
        <v>26</v>
      </c>
      <c r="D677" s="18">
        <f t="shared" si="158"/>
        <v>26</v>
      </c>
      <c r="E677" s="49"/>
      <c r="F677" s="49" t="s">
        <v>409</v>
      </c>
      <c r="G677" s="18" t="s">
        <v>315</v>
      </c>
      <c r="H677" s="18" t="s">
        <v>86</v>
      </c>
      <c r="I677" s="62" t="str">
        <f t="shared" si="159"/>
        <v>I_SDC_R_BAL_LON_LN_L13_24</v>
      </c>
      <c r="J677" s="18" cm="1">
        <f t="array" ref="J677">SUMPRODUCT(--(I677=$I$2:$I$625))</f>
        <v>0</v>
      </c>
      <c r="K677" s="17">
        <f t="shared" si="153"/>
        <v>25</v>
      </c>
      <c r="L677" s="18" t="s">
        <v>467</v>
      </c>
      <c r="M677" s="18" t="s">
        <v>10</v>
      </c>
      <c r="N677" s="17" t="s">
        <v>17</v>
      </c>
      <c r="O677" s="18" t="str">
        <f>"R_"&amp;P677&amp;"_"&amp;F677</f>
        <v>R_BAL_LON_LN</v>
      </c>
      <c r="P677" s="18" t="s">
        <v>501</v>
      </c>
      <c r="Q677" s="18" t="str">
        <f>VLOOKUP(Variables!L677,Nomencalture!$G$38:$H$42,2,0)</f>
        <v>Last Outstanding Balance / Approved Amount</v>
      </c>
      <c r="R677" s="19" t="str">
        <f t="shared" si="162"/>
        <v>L13_24</v>
      </c>
      <c r="S677" s="19" t="s">
        <v>54</v>
      </c>
      <c r="T677" s="23">
        <v>13</v>
      </c>
      <c r="U677" s="24">
        <v>24</v>
      </c>
      <c r="V677" s="53" t="str">
        <f t="shared" si="156"/>
        <v>ALTER TABLE MDL_ABT_B_PD_TDC_S01 ADD I_SDC_R_BAL_LON_LN_L13_24 NUMBER;</v>
      </c>
      <c r="W677" s="9" t="str">
        <f>","&amp;H677&amp;"(CASE WHEN TIPO_CNSM_CD='"&amp;P677&amp;"' AND "&amp;X677&amp;" THEN "&amp;G677&amp;" END) AS "&amp;I677</f>
        <v>,SUM(CASE WHEN TIPO_CNSM_CD='BAL_LON' AND COLDESTIPCRED='CONSUMO' AND B.PERIODOMES BETWEEN TO_CHAR(ADD_MONTHS(A.REF_DATE,-24),'YYYYMM') AND TO_CHAR(ADD_MONTHS(A.REF_DATE,-13),'YYYYMM') THEN DC_R_SDOT_MAPR END) AS I_SDC_R_BAL_LON_LN_L13_24</v>
      </c>
      <c r="X677" s="57" t="str">
        <f t="shared" si="160"/>
        <v>COLDESTIPCRED='CONSUMO' AND B.PERIODOMES BETWEEN TO_CHAR(ADD_MONTHS(A.REF_DATE,-24),'YYYYMM') AND TO_CHAR(ADD_MONTHS(A.REF_DATE,-13),'YYYYMM')</v>
      </c>
      <c r="Y677" s="54" t="str">
        <f>","&amp;I677&amp;"=B."&amp;I677</f>
        <v>,I_SDC_R_BAL_LON_LN_L13_24=B.I_SDC_R_BAL_LON_LN_L13_24</v>
      </c>
      <c r="Z677" s="40" t="str">
        <f>",B."&amp;I677</f>
        <v>,B.I_SDC_R_BAL_LON_LN_L13_24</v>
      </c>
    </row>
    <row r="678" spans="1:26" x14ac:dyDescent="0.25">
      <c r="A678" s="8" t="s">
        <v>399</v>
      </c>
      <c r="B678" s="21">
        <f t="shared" si="140"/>
        <v>677</v>
      </c>
      <c r="C678" s="15">
        <f t="shared" si="141"/>
        <v>1</v>
      </c>
      <c r="D678" s="15">
        <f t="shared" si="158"/>
        <v>27</v>
      </c>
      <c r="F678" s="48" t="s">
        <v>409</v>
      </c>
      <c r="G678" s="15" t="s">
        <v>316</v>
      </c>
      <c r="H678" s="15" t="s">
        <v>85</v>
      </c>
      <c r="I678" s="61" t="str">
        <f>M678&amp;"_"&amp;IF(N678&lt;&gt;"R",N678&amp;"_","")&amp;O678&amp;IF(R678&lt;&gt;"", "_", "")&amp;R678</f>
        <v>I_R_PYM_INS_LN_00MB</v>
      </c>
      <c r="J678" s="15" cm="1">
        <f t="array" ref="J678">SUMPRODUCT(--(I678=$I$2:$I$625))</f>
        <v>0</v>
      </c>
      <c r="K678" s="14">
        <f t="shared" si="153"/>
        <v>19</v>
      </c>
      <c r="L678" s="15" t="s">
        <v>469</v>
      </c>
      <c r="M678" s="15" t="s">
        <v>10</v>
      </c>
      <c r="N678" s="14" t="s">
        <v>11</v>
      </c>
      <c r="O678" s="15" t="str">
        <f>"R_"&amp;P678&amp;"_"&amp;F678</f>
        <v>R_PYM_INS_LN</v>
      </c>
      <c r="P678" s="15" t="s">
        <v>502</v>
      </c>
      <c r="Q678" s="15" t="str">
        <f>VLOOKUP(Variables!L678,Nomencalture!$G$38:$H$42,2,0)</f>
        <v>Last Payment / Instalment</v>
      </c>
      <c r="R678" s="16" t="str">
        <f t="shared" ref="R678:R684" si="163">IF(AND(S678="P",N678="R"),TEXT(T678,"00")&amp;"MB",IF(T678&gt;1,"L"&amp;TEXT(T678,"00")&amp;"_"&amp;TEXT(U678,"00"),"L"&amp;TEXT(U678,"00")&amp;"M"))</f>
        <v>00MB</v>
      </c>
      <c r="S678" s="16" t="s">
        <v>90</v>
      </c>
      <c r="T678" s="21">
        <v>0</v>
      </c>
      <c r="U678" s="21">
        <v>0</v>
      </c>
      <c r="V678" s="53" t="str">
        <f t="shared" si="156"/>
        <v>ALTER TABLE MDL_ABT_B_PD_TDC_S01 ADD I_R_PYM_INS_LN_00MB NUMBER;</v>
      </c>
      <c r="W678" s="9" t="str">
        <f>","&amp;H678&amp;"(CASE WHEN TIPO_CNSM_CD='"&amp;P678&amp;"' AND "&amp;X678&amp;" THEN "&amp;G678&amp;" END) AS "&amp;I678</f>
        <v>,AVG(CASE WHEN TIPO_CNSM_CD='PYM_INS' AND COLDESTIPCRED='CONSUMO' AND B.PERIODOMES=TO_CHAR(ADD_MONTHS(A.REF_DATE,-0),'YYYYMM') THEN R_PGOA_CUOT END) AS I_R_PYM_INS_LN_00MB</v>
      </c>
      <c r="X678" s="54" t="str">
        <f t="shared" si="160"/>
        <v>COLDESTIPCRED='CONSUMO' AND B.PERIODOMES=TO_CHAR(ADD_MONTHS(A.REF_DATE,-0),'YYYYMM')</v>
      </c>
      <c r="Y678" s="54" t="str">
        <f>","&amp;I678&amp;"=B."&amp;I678</f>
        <v>,I_R_PYM_INS_LN_00MB=B.I_R_PYM_INS_LN_00MB</v>
      </c>
      <c r="Z678" s="40" t="str">
        <f>",B."&amp;I678</f>
        <v>,B.I_R_PYM_INS_LN_00MB</v>
      </c>
    </row>
    <row r="679" spans="1:26" x14ac:dyDescent="0.25">
      <c r="A679" s="8" t="s">
        <v>399</v>
      </c>
      <c r="B679" s="21">
        <f t="shared" si="140"/>
        <v>678</v>
      </c>
      <c r="C679" s="15">
        <f t="shared" si="141"/>
        <v>2</v>
      </c>
      <c r="D679" s="15">
        <f t="shared" ref="D679:D704" si="164">IF(MOD(B678,26)=0,D678+1,D678)</f>
        <v>27</v>
      </c>
      <c r="F679" s="48" t="s">
        <v>409</v>
      </c>
      <c r="G679" s="15" t="s">
        <v>316</v>
      </c>
      <c r="H679" s="15" t="s">
        <v>85</v>
      </c>
      <c r="I679" s="61" t="str">
        <f t="shared" ref="I679:I703" si="165">M679&amp;"_"&amp;IF(N679&lt;&gt;"R",N679&amp;"_","")&amp;O679&amp;IF(R679&lt;&gt;"", "_", "")&amp;R679</f>
        <v>I_R_PYM_INS_LN_01MB</v>
      </c>
      <c r="J679" s="15" cm="1">
        <f t="array" ref="J679">SUMPRODUCT(--(I679=$I$2:$I$625))</f>
        <v>0</v>
      </c>
      <c r="K679" s="14">
        <f t="shared" si="153"/>
        <v>19</v>
      </c>
      <c r="L679" s="15" t="s">
        <v>469</v>
      </c>
      <c r="M679" s="15" t="s">
        <v>10</v>
      </c>
      <c r="N679" s="14" t="s">
        <v>11</v>
      </c>
      <c r="O679" s="15" t="str">
        <f>"R_"&amp;P679&amp;"_"&amp;F679</f>
        <v>R_PYM_INS_LN</v>
      </c>
      <c r="P679" s="15" t="s">
        <v>502</v>
      </c>
      <c r="Q679" s="15" t="str">
        <f>VLOOKUP(Variables!L679,Nomencalture!$G$38:$H$42,2,0)</f>
        <v>Last Payment / Instalment</v>
      </c>
      <c r="R679" s="16" t="str">
        <f t="shared" si="163"/>
        <v>01MB</v>
      </c>
      <c r="S679" s="16" t="s">
        <v>90</v>
      </c>
      <c r="T679" s="21">
        <v>1</v>
      </c>
      <c r="U679" s="21">
        <v>1</v>
      </c>
      <c r="V679" s="53" t="str">
        <f t="shared" si="156"/>
        <v>ALTER TABLE MDL_ABT_B_PD_TDC_S01 ADD I_R_PYM_INS_LN_01MB NUMBER;</v>
      </c>
      <c r="W679" s="9" t="str">
        <f>","&amp;H679&amp;"(CASE WHEN TIPO_CNSM_CD='"&amp;P679&amp;"' AND "&amp;X679&amp;" THEN "&amp;G679&amp;" END) AS "&amp;I679</f>
        <v>,AVG(CASE WHEN TIPO_CNSM_CD='PYM_INS' AND COLDESTIPCRED='CONSUMO' AND B.PERIODOMES=TO_CHAR(ADD_MONTHS(A.REF_DATE,-1),'YYYYMM') THEN R_PGOA_CUOT END) AS I_R_PYM_INS_LN_01MB</v>
      </c>
      <c r="X679" s="54" t="str">
        <f t="shared" si="160"/>
        <v>COLDESTIPCRED='CONSUMO' AND B.PERIODOMES=TO_CHAR(ADD_MONTHS(A.REF_DATE,-1),'YYYYMM')</v>
      </c>
      <c r="Y679" s="54" t="str">
        <f>","&amp;I679&amp;"=B."&amp;I679</f>
        <v>,I_R_PYM_INS_LN_01MB=B.I_R_PYM_INS_LN_01MB</v>
      </c>
      <c r="Z679" s="40" t="str">
        <f>",B."&amp;I679</f>
        <v>,B.I_R_PYM_INS_LN_01MB</v>
      </c>
    </row>
    <row r="680" spans="1:26" x14ac:dyDescent="0.25">
      <c r="A680" s="8" t="s">
        <v>399</v>
      </c>
      <c r="B680" s="21">
        <f t="shared" si="140"/>
        <v>679</v>
      </c>
      <c r="C680" s="15">
        <f t="shared" si="141"/>
        <v>3</v>
      </c>
      <c r="D680" s="15">
        <f t="shared" si="164"/>
        <v>27</v>
      </c>
      <c r="F680" s="48" t="s">
        <v>409</v>
      </c>
      <c r="G680" s="15" t="s">
        <v>316</v>
      </c>
      <c r="H680" s="15" t="s">
        <v>85</v>
      </c>
      <c r="I680" s="61" t="str">
        <f t="shared" si="165"/>
        <v>I_R_PYM_INS_LN_02MB</v>
      </c>
      <c r="J680" s="15" cm="1">
        <f t="array" ref="J680">SUMPRODUCT(--(I680=$I$2:$I$625))</f>
        <v>0</v>
      </c>
      <c r="K680" s="14">
        <f t="shared" si="153"/>
        <v>19</v>
      </c>
      <c r="L680" s="15" t="s">
        <v>469</v>
      </c>
      <c r="M680" s="15" t="s">
        <v>10</v>
      </c>
      <c r="N680" s="14" t="s">
        <v>11</v>
      </c>
      <c r="O680" s="15" t="str">
        <f>"R_"&amp;P680&amp;"_"&amp;F680</f>
        <v>R_PYM_INS_LN</v>
      </c>
      <c r="P680" s="15" t="s">
        <v>502</v>
      </c>
      <c r="Q680" s="15" t="str">
        <f>VLOOKUP(Variables!L680,Nomencalture!$G$38:$H$42,2,0)</f>
        <v>Last Payment / Instalment</v>
      </c>
      <c r="R680" s="16" t="str">
        <f t="shared" si="163"/>
        <v>02MB</v>
      </c>
      <c r="S680" s="16" t="s">
        <v>90</v>
      </c>
      <c r="T680" s="21">
        <v>2</v>
      </c>
      <c r="U680" s="21">
        <v>2</v>
      </c>
      <c r="V680" s="53" t="str">
        <f t="shared" si="156"/>
        <v>ALTER TABLE MDL_ABT_B_PD_TDC_S01 ADD I_R_PYM_INS_LN_02MB NUMBER;</v>
      </c>
      <c r="W680" s="9" t="str">
        <f>","&amp;H680&amp;"(CASE WHEN TIPO_CNSM_CD='"&amp;P680&amp;"' AND "&amp;X680&amp;" THEN "&amp;G680&amp;" END) AS "&amp;I680</f>
        <v>,AVG(CASE WHEN TIPO_CNSM_CD='PYM_INS' AND COLDESTIPCRED='CONSUMO' AND B.PERIODOMES=TO_CHAR(ADD_MONTHS(A.REF_DATE,-2),'YYYYMM') THEN R_PGOA_CUOT END) AS I_R_PYM_INS_LN_02MB</v>
      </c>
      <c r="X680" s="54" t="str">
        <f t="shared" si="160"/>
        <v>COLDESTIPCRED='CONSUMO' AND B.PERIODOMES=TO_CHAR(ADD_MONTHS(A.REF_DATE,-2),'YYYYMM')</v>
      </c>
      <c r="Y680" s="54" t="str">
        <f>","&amp;I680&amp;"=B."&amp;I680</f>
        <v>,I_R_PYM_INS_LN_02MB=B.I_R_PYM_INS_LN_02MB</v>
      </c>
      <c r="Z680" s="40" t="str">
        <f>",B."&amp;I680</f>
        <v>,B.I_R_PYM_INS_LN_02MB</v>
      </c>
    </row>
    <row r="681" spans="1:26" x14ac:dyDescent="0.25">
      <c r="A681" s="8" t="s">
        <v>399</v>
      </c>
      <c r="B681" s="21">
        <f t="shared" si="140"/>
        <v>680</v>
      </c>
      <c r="C681" s="15">
        <f t="shared" si="141"/>
        <v>4</v>
      </c>
      <c r="D681" s="15">
        <f t="shared" si="164"/>
        <v>27</v>
      </c>
      <c r="F681" s="48" t="s">
        <v>409</v>
      </c>
      <c r="G681" s="15" t="s">
        <v>316</v>
      </c>
      <c r="H681" s="15" t="s">
        <v>85</v>
      </c>
      <c r="I681" s="61" t="str">
        <f t="shared" si="165"/>
        <v>I_R_PYM_INS_LN_03MB</v>
      </c>
      <c r="J681" s="15" cm="1">
        <f t="array" ref="J681">SUMPRODUCT(--(I681=$I$2:$I$625))</f>
        <v>0</v>
      </c>
      <c r="K681" s="14">
        <f t="shared" si="153"/>
        <v>19</v>
      </c>
      <c r="L681" s="15" t="s">
        <v>469</v>
      </c>
      <c r="M681" s="15" t="s">
        <v>10</v>
      </c>
      <c r="N681" s="14" t="s">
        <v>11</v>
      </c>
      <c r="O681" s="15" t="str">
        <f>"R_"&amp;P681&amp;"_"&amp;F681</f>
        <v>R_PYM_INS_LN</v>
      </c>
      <c r="P681" s="15" t="s">
        <v>502</v>
      </c>
      <c r="Q681" s="15" t="str">
        <f>VLOOKUP(Variables!L681,Nomencalture!$G$38:$H$42,2,0)</f>
        <v>Last Payment / Instalment</v>
      </c>
      <c r="R681" s="16" t="str">
        <f t="shared" si="163"/>
        <v>03MB</v>
      </c>
      <c r="S681" s="16" t="s">
        <v>90</v>
      </c>
      <c r="T681" s="21">
        <v>3</v>
      </c>
      <c r="U681" s="21">
        <v>3</v>
      </c>
      <c r="V681" s="53" t="str">
        <f t="shared" si="156"/>
        <v>ALTER TABLE MDL_ABT_B_PD_TDC_S01 ADD I_R_PYM_INS_LN_03MB NUMBER;</v>
      </c>
      <c r="W681" s="9" t="str">
        <f>","&amp;H681&amp;"(CASE WHEN TIPO_CNSM_CD='"&amp;P681&amp;"' AND "&amp;X681&amp;" THEN "&amp;G681&amp;" END) AS "&amp;I681</f>
        <v>,AVG(CASE WHEN TIPO_CNSM_CD='PYM_INS' AND COLDESTIPCRED='CONSUMO' AND B.PERIODOMES=TO_CHAR(ADD_MONTHS(A.REF_DATE,-3),'YYYYMM') THEN R_PGOA_CUOT END) AS I_R_PYM_INS_LN_03MB</v>
      </c>
      <c r="X681" s="54" t="str">
        <f t="shared" si="160"/>
        <v>COLDESTIPCRED='CONSUMO' AND B.PERIODOMES=TO_CHAR(ADD_MONTHS(A.REF_DATE,-3),'YYYYMM')</v>
      </c>
      <c r="Y681" s="54" t="str">
        <f>","&amp;I681&amp;"=B."&amp;I681</f>
        <v>,I_R_PYM_INS_LN_03MB=B.I_R_PYM_INS_LN_03MB</v>
      </c>
      <c r="Z681" s="40" t="str">
        <f>",B."&amp;I681</f>
        <v>,B.I_R_PYM_INS_LN_03MB</v>
      </c>
    </row>
    <row r="682" spans="1:26" x14ac:dyDescent="0.25">
      <c r="A682" s="8" t="s">
        <v>399</v>
      </c>
      <c r="B682" s="21">
        <f t="shared" si="140"/>
        <v>681</v>
      </c>
      <c r="C682" s="15">
        <f t="shared" si="141"/>
        <v>5</v>
      </c>
      <c r="D682" s="15">
        <f t="shared" si="164"/>
        <v>27</v>
      </c>
      <c r="F682" s="48" t="s">
        <v>409</v>
      </c>
      <c r="G682" s="15" t="s">
        <v>316</v>
      </c>
      <c r="H682" s="15" t="s">
        <v>85</v>
      </c>
      <c r="I682" s="61" t="str">
        <f t="shared" si="165"/>
        <v>I_R_PYM_INS_LN_06MB</v>
      </c>
      <c r="J682" s="15" cm="1">
        <f t="array" ref="J682">SUMPRODUCT(--(I682=$I$2:$I$625))</f>
        <v>0</v>
      </c>
      <c r="K682" s="14">
        <f t="shared" si="153"/>
        <v>19</v>
      </c>
      <c r="L682" s="15" t="s">
        <v>469</v>
      </c>
      <c r="M682" s="15" t="s">
        <v>10</v>
      </c>
      <c r="N682" s="14" t="s">
        <v>11</v>
      </c>
      <c r="O682" s="15" t="str">
        <f>"R_"&amp;P682&amp;"_"&amp;F682</f>
        <v>R_PYM_INS_LN</v>
      </c>
      <c r="P682" s="15" t="s">
        <v>502</v>
      </c>
      <c r="Q682" s="15" t="str">
        <f>VLOOKUP(Variables!L682,Nomencalture!$G$38:$H$42,2,0)</f>
        <v>Last Payment / Instalment</v>
      </c>
      <c r="R682" s="16" t="str">
        <f t="shared" si="163"/>
        <v>06MB</v>
      </c>
      <c r="S682" s="16" t="s">
        <v>90</v>
      </c>
      <c r="T682" s="21">
        <v>6</v>
      </c>
      <c r="U682" s="21">
        <v>6</v>
      </c>
      <c r="V682" s="53" t="str">
        <f t="shared" si="156"/>
        <v>ALTER TABLE MDL_ABT_B_PD_TDC_S01 ADD I_R_PYM_INS_LN_06MB NUMBER;</v>
      </c>
      <c r="W682" s="9" t="str">
        <f>","&amp;H682&amp;"(CASE WHEN TIPO_CNSM_CD='"&amp;P682&amp;"' AND "&amp;X682&amp;" THEN "&amp;G682&amp;" END) AS "&amp;I682</f>
        <v>,AVG(CASE WHEN TIPO_CNSM_CD='PYM_INS' AND COLDESTIPCRED='CONSUMO' AND B.PERIODOMES=TO_CHAR(ADD_MONTHS(A.REF_DATE,-6),'YYYYMM') THEN R_PGOA_CUOT END) AS I_R_PYM_INS_LN_06MB</v>
      </c>
      <c r="X682" s="54" t="str">
        <f t="shared" si="160"/>
        <v>COLDESTIPCRED='CONSUMO' AND B.PERIODOMES=TO_CHAR(ADD_MONTHS(A.REF_DATE,-6),'YYYYMM')</v>
      </c>
      <c r="Y682" s="54" t="str">
        <f>","&amp;I682&amp;"=B."&amp;I682</f>
        <v>,I_R_PYM_INS_LN_06MB=B.I_R_PYM_INS_LN_06MB</v>
      </c>
      <c r="Z682" s="40" t="str">
        <f>",B."&amp;I682</f>
        <v>,B.I_R_PYM_INS_LN_06MB</v>
      </c>
    </row>
    <row r="683" spans="1:26" x14ac:dyDescent="0.25">
      <c r="A683" s="8" t="s">
        <v>399</v>
      </c>
      <c r="B683" s="21">
        <f t="shared" si="140"/>
        <v>682</v>
      </c>
      <c r="C683" s="15">
        <f t="shared" si="141"/>
        <v>6</v>
      </c>
      <c r="D683" s="15">
        <f t="shared" si="164"/>
        <v>27</v>
      </c>
      <c r="F683" s="48" t="s">
        <v>409</v>
      </c>
      <c r="G683" s="15" t="s">
        <v>316</v>
      </c>
      <c r="H683" s="15" t="s">
        <v>85</v>
      </c>
      <c r="I683" s="61" t="str">
        <f t="shared" si="165"/>
        <v>I_R_PYM_INS_LN_09MB</v>
      </c>
      <c r="J683" s="15" cm="1">
        <f t="array" ref="J683">SUMPRODUCT(--(I683=$I$2:$I$625))</f>
        <v>0</v>
      </c>
      <c r="K683" s="14">
        <f t="shared" si="153"/>
        <v>19</v>
      </c>
      <c r="L683" s="15" t="s">
        <v>469</v>
      </c>
      <c r="M683" s="15" t="s">
        <v>10</v>
      </c>
      <c r="N683" s="14" t="s">
        <v>11</v>
      </c>
      <c r="O683" s="15" t="str">
        <f>"R_"&amp;P683&amp;"_"&amp;F683</f>
        <v>R_PYM_INS_LN</v>
      </c>
      <c r="P683" s="15" t="s">
        <v>502</v>
      </c>
      <c r="Q683" s="15" t="str">
        <f>VLOOKUP(Variables!L683,Nomencalture!$G$38:$H$42,2,0)</f>
        <v>Last Payment / Instalment</v>
      </c>
      <c r="R683" s="16" t="str">
        <f t="shared" si="163"/>
        <v>09MB</v>
      </c>
      <c r="S683" s="16" t="s">
        <v>90</v>
      </c>
      <c r="T683" s="21">
        <v>9</v>
      </c>
      <c r="U683" s="21">
        <v>9</v>
      </c>
      <c r="V683" s="53" t="str">
        <f t="shared" si="156"/>
        <v>ALTER TABLE MDL_ABT_B_PD_TDC_S01 ADD I_R_PYM_INS_LN_09MB NUMBER;</v>
      </c>
      <c r="W683" s="9" t="str">
        <f>","&amp;H683&amp;"(CASE WHEN TIPO_CNSM_CD='"&amp;P683&amp;"' AND "&amp;X683&amp;" THEN "&amp;G683&amp;" END) AS "&amp;I683</f>
        <v>,AVG(CASE WHEN TIPO_CNSM_CD='PYM_INS' AND COLDESTIPCRED='CONSUMO' AND B.PERIODOMES=TO_CHAR(ADD_MONTHS(A.REF_DATE,-9),'YYYYMM') THEN R_PGOA_CUOT END) AS I_R_PYM_INS_LN_09MB</v>
      </c>
      <c r="X683" s="54" t="str">
        <f t="shared" si="160"/>
        <v>COLDESTIPCRED='CONSUMO' AND B.PERIODOMES=TO_CHAR(ADD_MONTHS(A.REF_DATE,-9),'YYYYMM')</v>
      </c>
      <c r="Y683" s="54" t="str">
        <f>","&amp;I683&amp;"=B."&amp;I683</f>
        <v>,I_R_PYM_INS_LN_09MB=B.I_R_PYM_INS_LN_09MB</v>
      </c>
      <c r="Z683" s="40" t="str">
        <f>",B."&amp;I683</f>
        <v>,B.I_R_PYM_INS_LN_09MB</v>
      </c>
    </row>
    <row r="684" spans="1:26" x14ac:dyDescent="0.25">
      <c r="A684" s="8" t="s">
        <v>399</v>
      </c>
      <c r="B684" s="21">
        <f t="shared" si="140"/>
        <v>683</v>
      </c>
      <c r="C684" s="15">
        <f t="shared" si="141"/>
        <v>7</v>
      </c>
      <c r="D684" s="15">
        <f t="shared" si="164"/>
        <v>27</v>
      </c>
      <c r="F684" s="48" t="s">
        <v>409</v>
      </c>
      <c r="G684" s="15" t="s">
        <v>316</v>
      </c>
      <c r="H684" s="15" t="s">
        <v>85</v>
      </c>
      <c r="I684" s="61" t="str">
        <f t="shared" si="165"/>
        <v>I_R_PYM_INS_LN_12MB</v>
      </c>
      <c r="J684" s="15" cm="1">
        <f t="array" ref="J684">SUMPRODUCT(--(I684=$I$2:$I$625))</f>
        <v>0</v>
      </c>
      <c r="K684" s="14">
        <f t="shared" si="153"/>
        <v>19</v>
      </c>
      <c r="L684" s="15" t="s">
        <v>469</v>
      </c>
      <c r="M684" s="15" t="s">
        <v>10</v>
      </c>
      <c r="N684" s="14" t="s">
        <v>11</v>
      </c>
      <c r="O684" s="15" t="str">
        <f>"R_"&amp;P684&amp;"_"&amp;F684</f>
        <v>R_PYM_INS_LN</v>
      </c>
      <c r="P684" s="15" t="s">
        <v>502</v>
      </c>
      <c r="Q684" s="15" t="str">
        <f>VLOOKUP(Variables!L684,Nomencalture!$G$38:$H$42,2,0)</f>
        <v>Last Payment / Instalment</v>
      </c>
      <c r="R684" s="16" t="str">
        <f t="shared" si="163"/>
        <v>12MB</v>
      </c>
      <c r="S684" s="16" t="s">
        <v>90</v>
      </c>
      <c r="T684" s="21">
        <v>12</v>
      </c>
      <c r="U684" s="21">
        <v>12</v>
      </c>
      <c r="V684" s="53" t="str">
        <f t="shared" si="156"/>
        <v>ALTER TABLE MDL_ABT_B_PD_TDC_S01 ADD I_R_PYM_INS_LN_12MB NUMBER;</v>
      </c>
      <c r="W684" s="9" t="str">
        <f>","&amp;H684&amp;"(CASE WHEN TIPO_CNSM_CD='"&amp;P684&amp;"' AND "&amp;X684&amp;" THEN "&amp;G684&amp;" END) AS "&amp;I684</f>
        <v>,AVG(CASE WHEN TIPO_CNSM_CD='PYM_INS' AND COLDESTIPCRED='CONSUMO' AND B.PERIODOMES=TO_CHAR(ADD_MONTHS(A.REF_DATE,-12),'YYYYMM') THEN R_PGOA_CUOT END) AS I_R_PYM_INS_LN_12MB</v>
      </c>
      <c r="X684" s="54" t="str">
        <f t="shared" si="160"/>
        <v>COLDESTIPCRED='CONSUMO' AND B.PERIODOMES=TO_CHAR(ADD_MONTHS(A.REF_DATE,-12),'YYYYMM')</v>
      </c>
      <c r="Y684" s="54" t="str">
        <f>","&amp;I684&amp;"=B."&amp;I684</f>
        <v>,I_R_PYM_INS_LN_12MB=B.I_R_PYM_INS_LN_12MB</v>
      </c>
      <c r="Z684" s="40" t="str">
        <f>",B."&amp;I684</f>
        <v>,B.I_R_PYM_INS_LN_12MB</v>
      </c>
    </row>
    <row r="685" spans="1:26" x14ac:dyDescent="0.25">
      <c r="A685" s="8" t="s">
        <v>399</v>
      </c>
      <c r="B685" s="21">
        <f t="shared" si="140"/>
        <v>684</v>
      </c>
      <c r="C685" s="15">
        <f t="shared" si="141"/>
        <v>8</v>
      </c>
      <c r="D685" s="15">
        <f t="shared" si="164"/>
        <v>27</v>
      </c>
      <c r="F685" s="48" t="s">
        <v>409</v>
      </c>
      <c r="G685" s="15" t="s">
        <v>317</v>
      </c>
      <c r="H685" s="15" t="s">
        <v>85</v>
      </c>
      <c r="I685" s="61" t="str">
        <f t="shared" si="165"/>
        <v>I_MV_R_PYM_INS_LN_L00M</v>
      </c>
      <c r="J685" s="15" cm="1">
        <f t="array" ref="J685">SUMPRODUCT(--(I685=$I$2:$I$625))</f>
        <v>0</v>
      </c>
      <c r="K685" s="14">
        <f t="shared" si="153"/>
        <v>22</v>
      </c>
      <c r="L685" s="15" t="s">
        <v>469</v>
      </c>
      <c r="M685" s="15" t="s">
        <v>10</v>
      </c>
      <c r="N685" s="14" t="s">
        <v>520</v>
      </c>
      <c r="O685" s="15" t="str">
        <f>"R_"&amp;P685&amp;"_"&amp;F685</f>
        <v>R_PYM_INS_LN</v>
      </c>
      <c r="P685" s="15" t="s">
        <v>502</v>
      </c>
      <c r="Q685" s="15" t="str">
        <f>VLOOKUP(Variables!L685,Nomencalture!$G$38:$H$42,2,0)</f>
        <v>Last Payment / Instalment</v>
      </c>
      <c r="R685" s="16" t="str">
        <f>IF(AND(S685="P",N685="R"),TEXT(T685,"00")&amp;"MB",IF(OR(T685&gt;1,N685="VM"),"L"&amp;TEXT(T685,"00")&amp;"_"&amp;TEXT(U685,"00"),"L"&amp;TEXT(U685,"00")&amp;"M"))</f>
        <v>L00M</v>
      </c>
      <c r="S685" s="16" t="s">
        <v>90</v>
      </c>
      <c r="T685" s="20">
        <v>1</v>
      </c>
      <c r="U685" s="21">
        <v>0</v>
      </c>
      <c r="V685" s="53" t="str">
        <f t="shared" si="156"/>
        <v>ALTER TABLE MDL_ABT_B_PD_TDC_S01 ADD I_MV_R_PYM_INS_LN_L00M NUMBER;</v>
      </c>
      <c r="W685" s="9" t="str">
        <f>","&amp;H685&amp;"(CASE WHEN TIPO_CNSM_CD='"&amp;P685&amp;"' AND "&amp;X685&amp;" THEN "&amp;G685&amp;" END) AS "&amp;I685</f>
        <v>,AVG(CASE WHEN TIPO_CNSM_CD='PYM_INS' AND COLDESTIPCRED='CONSUMO' AND B.PERIODOMES=TO_CHAR(ADD_MONTHS(A.REF_DATE,-0),'YYYYMM') THEN VM_R_PGOA_CUOT END) AS I_MV_R_PYM_INS_LN_L00M</v>
      </c>
      <c r="X685" s="54" t="str">
        <f t="shared" si="160"/>
        <v>COLDESTIPCRED='CONSUMO' AND B.PERIODOMES=TO_CHAR(ADD_MONTHS(A.REF_DATE,-0),'YYYYMM')</v>
      </c>
      <c r="Y685" s="54" t="str">
        <f>","&amp;I685&amp;"=B."&amp;I685</f>
        <v>,I_MV_R_PYM_INS_LN_L00M=B.I_MV_R_PYM_INS_LN_L00M</v>
      </c>
      <c r="Z685" s="40" t="str">
        <f>",B."&amp;I685</f>
        <v>,B.I_MV_R_PYM_INS_LN_L00M</v>
      </c>
    </row>
    <row r="686" spans="1:26" x14ac:dyDescent="0.25">
      <c r="A686" s="8" t="s">
        <v>399</v>
      </c>
      <c r="B686" s="21">
        <f t="shared" si="140"/>
        <v>685</v>
      </c>
      <c r="C686" s="15">
        <f t="shared" si="141"/>
        <v>9</v>
      </c>
      <c r="D686" s="15">
        <f t="shared" si="164"/>
        <v>27</v>
      </c>
      <c r="F686" s="48" t="s">
        <v>409</v>
      </c>
      <c r="G686" s="15" t="s">
        <v>317</v>
      </c>
      <c r="H686" s="15" t="s">
        <v>85</v>
      </c>
      <c r="I686" s="61" t="str">
        <f t="shared" si="165"/>
        <v>I_MV_R_PYM_INS_LN_L02_01</v>
      </c>
      <c r="J686" s="15" cm="1">
        <f t="array" ref="J686">SUMPRODUCT(--(I686=$I$2:$I$625))</f>
        <v>0</v>
      </c>
      <c r="K686" s="14">
        <f t="shared" si="153"/>
        <v>24</v>
      </c>
      <c r="L686" s="15" t="s">
        <v>469</v>
      </c>
      <c r="M686" s="15" t="s">
        <v>10</v>
      </c>
      <c r="N686" s="14" t="s">
        <v>520</v>
      </c>
      <c r="O686" s="15" t="str">
        <f>"R_"&amp;P686&amp;"_"&amp;F686</f>
        <v>R_PYM_INS_LN</v>
      </c>
      <c r="P686" s="15" t="s">
        <v>502</v>
      </c>
      <c r="Q686" s="15" t="str">
        <f>VLOOKUP(Variables!L686,Nomencalture!$G$38:$H$42,2,0)</f>
        <v>Last Payment / Instalment</v>
      </c>
      <c r="R686" s="16" t="str">
        <f>IF(AND(S686="P",N686="R"),TEXT(T686,"00")&amp;"MB",IF(OR(T686&gt;1,N686="VM"),"L"&amp;TEXT(T686,"00")&amp;"_"&amp;TEXT(U686,"00"),"L"&amp;TEXT(U686,"00")&amp;"M"))</f>
        <v>L02_01</v>
      </c>
      <c r="S686" s="16" t="s">
        <v>90</v>
      </c>
      <c r="T686" s="16">
        <v>2</v>
      </c>
      <c r="U686" s="22">
        <v>1</v>
      </c>
      <c r="V686" s="53" t="str">
        <f t="shared" si="156"/>
        <v>ALTER TABLE MDL_ABT_B_PD_TDC_S01 ADD I_MV_R_PYM_INS_LN_L02_01 NUMBER;</v>
      </c>
      <c r="W686" s="9" t="str">
        <f>","&amp;H686&amp;"(CASE WHEN TIPO_CNSM_CD='"&amp;P686&amp;"' AND "&amp;X686&amp;" THEN "&amp;G686&amp;" END) AS "&amp;I686</f>
        <v>,AVG(CASE WHEN TIPO_CNSM_CD='PYM_INS' AND COLDESTIPCRED='CONSUMO' AND B.PERIODOMES=TO_CHAR(ADD_MONTHS(A.REF_DATE,-1),'YYYYMM') THEN VM_R_PGOA_CUOT END) AS I_MV_R_PYM_INS_LN_L02_01</v>
      </c>
      <c r="X686" s="54" t="str">
        <f t="shared" si="160"/>
        <v>COLDESTIPCRED='CONSUMO' AND B.PERIODOMES=TO_CHAR(ADD_MONTHS(A.REF_DATE,-1),'YYYYMM')</v>
      </c>
      <c r="Y686" s="54" t="str">
        <f>","&amp;I686&amp;"=B."&amp;I686</f>
        <v>,I_MV_R_PYM_INS_LN_L02_01=B.I_MV_R_PYM_INS_LN_L02_01</v>
      </c>
      <c r="Z686" s="40" t="str">
        <f>",B."&amp;I686</f>
        <v>,B.I_MV_R_PYM_INS_LN_L02_01</v>
      </c>
    </row>
    <row r="687" spans="1:26" x14ac:dyDescent="0.25">
      <c r="A687" s="8" t="s">
        <v>399</v>
      </c>
      <c r="B687" s="21">
        <f t="shared" si="140"/>
        <v>686</v>
      </c>
      <c r="C687" s="15">
        <f t="shared" si="141"/>
        <v>10</v>
      </c>
      <c r="D687" s="15">
        <f t="shared" si="164"/>
        <v>27</v>
      </c>
      <c r="F687" s="48" t="s">
        <v>409</v>
      </c>
      <c r="G687" s="15" t="s">
        <v>317</v>
      </c>
      <c r="H687" s="15" t="s">
        <v>85</v>
      </c>
      <c r="I687" s="61" t="str">
        <f t="shared" si="165"/>
        <v>I_MV_R_PYM_INS_LN_L03_02</v>
      </c>
      <c r="J687" s="15" cm="1">
        <f t="array" ref="J687">SUMPRODUCT(--(I687=$I$2:$I$625))</f>
        <v>0</v>
      </c>
      <c r="K687" s="14">
        <f t="shared" si="153"/>
        <v>24</v>
      </c>
      <c r="L687" s="15" t="s">
        <v>469</v>
      </c>
      <c r="M687" s="15" t="s">
        <v>10</v>
      </c>
      <c r="N687" s="14" t="s">
        <v>520</v>
      </c>
      <c r="O687" s="15" t="str">
        <f>"R_"&amp;P687&amp;"_"&amp;F687</f>
        <v>R_PYM_INS_LN</v>
      </c>
      <c r="P687" s="15" t="s">
        <v>502</v>
      </c>
      <c r="Q687" s="15" t="str">
        <f>VLOOKUP(Variables!L687,Nomencalture!$G$38:$H$42,2,0)</f>
        <v>Last Payment / Instalment</v>
      </c>
      <c r="R687" s="16" t="str">
        <f t="shared" ref="R687:R691" si="166">IF(AND(S687="P",N687="R"),TEXT(T687,"00")&amp;"MB",IF(OR(T687&gt;1,N687="VM"),"L"&amp;TEXT(T687,"00")&amp;"_"&amp;TEXT(U687,"00"),"L"&amp;TEXT(U687,"00")&amp;"M"))</f>
        <v>L03_02</v>
      </c>
      <c r="S687" s="16" t="s">
        <v>90</v>
      </c>
      <c r="T687" s="16">
        <v>3</v>
      </c>
      <c r="U687" s="22">
        <v>2</v>
      </c>
      <c r="V687" s="53" t="str">
        <f t="shared" si="156"/>
        <v>ALTER TABLE MDL_ABT_B_PD_TDC_S01 ADD I_MV_R_PYM_INS_LN_L03_02 NUMBER;</v>
      </c>
      <c r="W687" s="9" t="str">
        <f>","&amp;H687&amp;"(CASE WHEN TIPO_CNSM_CD='"&amp;P687&amp;"' AND "&amp;X687&amp;" THEN "&amp;G687&amp;" END) AS "&amp;I687</f>
        <v>,AVG(CASE WHEN TIPO_CNSM_CD='PYM_INS' AND COLDESTIPCRED='CONSUMO' AND B.PERIODOMES=TO_CHAR(ADD_MONTHS(A.REF_DATE,-2),'YYYYMM') THEN VM_R_PGOA_CUOT END) AS I_MV_R_PYM_INS_LN_L03_02</v>
      </c>
      <c r="X687" s="54" t="str">
        <f t="shared" si="160"/>
        <v>COLDESTIPCRED='CONSUMO' AND B.PERIODOMES=TO_CHAR(ADD_MONTHS(A.REF_DATE,-2),'YYYYMM')</v>
      </c>
      <c r="Y687" s="54" t="str">
        <f>","&amp;I687&amp;"=B."&amp;I687</f>
        <v>,I_MV_R_PYM_INS_LN_L03_02=B.I_MV_R_PYM_INS_LN_L03_02</v>
      </c>
      <c r="Z687" s="40" t="str">
        <f>",B."&amp;I687</f>
        <v>,B.I_MV_R_PYM_INS_LN_L03_02</v>
      </c>
    </row>
    <row r="688" spans="1:26" x14ac:dyDescent="0.25">
      <c r="A688" s="8" t="s">
        <v>399</v>
      </c>
      <c r="B688" s="21">
        <f t="shared" si="140"/>
        <v>687</v>
      </c>
      <c r="C688" s="15">
        <f t="shared" si="141"/>
        <v>11</v>
      </c>
      <c r="D688" s="15">
        <f t="shared" si="164"/>
        <v>27</v>
      </c>
      <c r="F688" s="48" t="s">
        <v>409</v>
      </c>
      <c r="G688" s="15" t="s">
        <v>318</v>
      </c>
      <c r="H688" s="15" t="s">
        <v>85</v>
      </c>
      <c r="I688" s="61" t="str">
        <f t="shared" si="165"/>
        <v>I_QV_R_PYM_INS_LN_L06_03</v>
      </c>
      <c r="J688" s="15" cm="1">
        <f t="array" ref="J688">SUMPRODUCT(--(I688=$I$2:$I$625))</f>
        <v>0</v>
      </c>
      <c r="K688" s="14">
        <f t="shared" si="153"/>
        <v>24</v>
      </c>
      <c r="L688" s="15" t="s">
        <v>469</v>
      </c>
      <c r="M688" s="15" t="s">
        <v>10</v>
      </c>
      <c r="N688" s="14" t="s">
        <v>521</v>
      </c>
      <c r="O688" s="15" t="str">
        <f>"R_"&amp;P688&amp;"_"&amp;F688</f>
        <v>R_PYM_INS_LN</v>
      </c>
      <c r="P688" s="15" t="s">
        <v>502</v>
      </c>
      <c r="Q688" s="15" t="str">
        <f>VLOOKUP(Variables!L688,Nomencalture!$G$38:$H$42,2,0)</f>
        <v>Last Payment / Instalment</v>
      </c>
      <c r="R688" s="16" t="str">
        <f t="shared" si="166"/>
        <v>L06_03</v>
      </c>
      <c r="S688" s="16" t="s">
        <v>90</v>
      </c>
      <c r="T688" s="16">
        <v>6</v>
      </c>
      <c r="U688" s="22">
        <v>3</v>
      </c>
      <c r="V688" s="53" t="str">
        <f t="shared" si="156"/>
        <v>ALTER TABLE MDL_ABT_B_PD_TDC_S01 ADD I_QV_R_PYM_INS_LN_L06_03 NUMBER;</v>
      </c>
      <c r="W688" s="9" t="str">
        <f>","&amp;H688&amp;"(CASE WHEN TIPO_CNSM_CD='"&amp;P688&amp;"' AND "&amp;X688&amp;" THEN "&amp;G688&amp;" END) AS "&amp;I688</f>
        <v>,AVG(CASE WHEN TIPO_CNSM_CD='PYM_INS' AND COLDESTIPCRED='CONSUMO' AND B.PERIODOMES=TO_CHAR(ADD_MONTHS(A.REF_DATE,-3),'YYYYMM') THEN VT_R_PGOA_CUOT END) AS I_QV_R_PYM_INS_LN_L06_03</v>
      </c>
      <c r="X688" s="54" t="str">
        <f t="shared" si="160"/>
        <v>COLDESTIPCRED='CONSUMO' AND B.PERIODOMES=TO_CHAR(ADD_MONTHS(A.REF_DATE,-3),'YYYYMM')</v>
      </c>
      <c r="Y688" s="54" t="str">
        <f>","&amp;I688&amp;"=B."&amp;I688</f>
        <v>,I_QV_R_PYM_INS_LN_L06_03=B.I_QV_R_PYM_INS_LN_L06_03</v>
      </c>
      <c r="Z688" s="40" t="str">
        <f>",B."&amp;I688</f>
        <v>,B.I_QV_R_PYM_INS_LN_L06_03</v>
      </c>
    </row>
    <row r="689" spans="1:26" x14ac:dyDescent="0.25">
      <c r="A689" s="8" t="s">
        <v>399</v>
      </c>
      <c r="B689" s="21">
        <f t="shared" si="140"/>
        <v>688</v>
      </c>
      <c r="C689" s="15">
        <f t="shared" si="141"/>
        <v>12</v>
      </c>
      <c r="D689" s="15">
        <f t="shared" si="164"/>
        <v>27</v>
      </c>
      <c r="F689" s="48" t="s">
        <v>409</v>
      </c>
      <c r="G689" s="15" t="s">
        <v>318</v>
      </c>
      <c r="H689" s="15" t="s">
        <v>85</v>
      </c>
      <c r="I689" s="61" t="str">
        <f t="shared" si="165"/>
        <v>I_QV_R_PYM_INS_LN_L09_06</v>
      </c>
      <c r="J689" s="15" cm="1">
        <f t="array" ref="J689">SUMPRODUCT(--(I689=$I$2:$I$625))</f>
        <v>0</v>
      </c>
      <c r="K689" s="14">
        <f t="shared" si="153"/>
        <v>24</v>
      </c>
      <c r="L689" s="15" t="s">
        <v>469</v>
      </c>
      <c r="M689" s="15" t="s">
        <v>10</v>
      </c>
      <c r="N689" s="14" t="s">
        <v>521</v>
      </c>
      <c r="O689" s="15" t="str">
        <f>"R_"&amp;P689&amp;"_"&amp;F689</f>
        <v>R_PYM_INS_LN</v>
      </c>
      <c r="P689" s="15" t="s">
        <v>502</v>
      </c>
      <c r="Q689" s="15" t="str">
        <f>VLOOKUP(Variables!L689,Nomencalture!$G$38:$H$42,2,0)</f>
        <v>Last Payment / Instalment</v>
      </c>
      <c r="R689" s="16" t="str">
        <f t="shared" si="166"/>
        <v>L09_06</v>
      </c>
      <c r="S689" s="16" t="s">
        <v>90</v>
      </c>
      <c r="T689" s="16">
        <v>9</v>
      </c>
      <c r="U689" s="22">
        <v>6</v>
      </c>
      <c r="V689" s="53" t="str">
        <f t="shared" si="156"/>
        <v>ALTER TABLE MDL_ABT_B_PD_TDC_S01 ADD I_QV_R_PYM_INS_LN_L09_06 NUMBER;</v>
      </c>
      <c r="W689" s="9" t="str">
        <f>","&amp;H689&amp;"(CASE WHEN TIPO_CNSM_CD='"&amp;P689&amp;"' AND "&amp;X689&amp;" THEN "&amp;G689&amp;" END) AS "&amp;I689</f>
        <v>,AVG(CASE WHEN TIPO_CNSM_CD='PYM_INS' AND COLDESTIPCRED='CONSUMO' AND B.PERIODOMES=TO_CHAR(ADD_MONTHS(A.REF_DATE,-6),'YYYYMM') THEN VT_R_PGOA_CUOT END) AS I_QV_R_PYM_INS_LN_L09_06</v>
      </c>
      <c r="X689" s="54" t="str">
        <f t="shared" si="160"/>
        <v>COLDESTIPCRED='CONSUMO' AND B.PERIODOMES=TO_CHAR(ADD_MONTHS(A.REF_DATE,-6),'YYYYMM')</v>
      </c>
      <c r="Y689" s="54" t="str">
        <f>","&amp;I689&amp;"=B."&amp;I689</f>
        <v>,I_QV_R_PYM_INS_LN_L09_06=B.I_QV_R_PYM_INS_LN_L09_06</v>
      </c>
      <c r="Z689" s="40" t="str">
        <f>",B."&amp;I689</f>
        <v>,B.I_QV_R_PYM_INS_LN_L09_06</v>
      </c>
    </row>
    <row r="690" spans="1:26" x14ac:dyDescent="0.25">
      <c r="A690" s="8" t="s">
        <v>399</v>
      </c>
      <c r="B690" s="21">
        <f t="shared" si="140"/>
        <v>689</v>
      </c>
      <c r="C690" s="15">
        <f t="shared" si="141"/>
        <v>13</v>
      </c>
      <c r="D690" s="15">
        <f t="shared" si="164"/>
        <v>27</v>
      </c>
      <c r="F690" s="48" t="s">
        <v>409</v>
      </c>
      <c r="G690" s="15" t="s">
        <v>318</v>
      </c>
      <c r="H690" s="15" t="s">
        <v>85</v>
      </c>
      <c r="I690" s="61" t="str">
        <f t="shared" si="165"/>
        <v>I_QV_R_PYM_INS_LN_L12_09</v>
      </c>
      <c r="J690" s="15" cm="1">
        <f t="array" ref="J690">SUMPRODUCT(--(I690=$I$2:$I$625))</f>
        <v>0</v>
      </c>
      <c r="K690" s="14">
        <f t="shared" si="153"/>
        <v>24</v>
      </c>
      <c r="L690" s="15" t="s">
        <v>469</v>
      </c>
      <c r="M690" s="15" t="s">
        <v>10</v>
      </c>
      <c r="N690" s="14" t="s">
        <v>521</v>
      </c>
      <c r="O690" s="15" t="str">
        <f>"R_"&amp;P690&amp;"_"&amp;F690</f>
        <v>R_PYM_INS_LN</v>
      </c>
      <c r="P690" s="15" t="s">
        <v>502</v>
      </c>
      <c r="Q690" s="15" t="str">
        <f>VLOOKUP(Variables!L690,Nomencalture!$G$38:$H$42,2,0)</f>
        <v>Last Payment / Instalment</v>
      </c>
      <c r="R690" s="16" t="str">
        <f t="shared" si="166"/>
        <v>L12_09</v>
      </c>
      <c r="S690" s="16" t="s">
        <v>90</v>
      </c>
      <c r="T690" s="16">
        <v>12</v>
      </c>
      <c r="U690" s="22">
        <v>9</v>
      </c>
      <c r="V690" s="53" t="str">
        <f t="shared" si="156"/>
        <v>ALTER TABLE MDL_ABT_B_PD_TDC_S01 ADD I_QV_R_PYM_INS_LN_L12_09 NUMBER;</v>
      </c>
      <c r="W690" s="9" t="str">
        <f>","&amp;H690&amp;"(CASE WHEN TIPO_CNSM_CD='"&amp;P690&amp;"' AND "&amp;X690&amp;" THEN "&amp;G690&amp;" END) AS "&amp;I690</f>
        <v>,AVG(CASE WHEN TIPO_CNSM_CD='PYM_INS' AND COLDESTIPCRED='CONSUMO' AND B.PERIODOMES=TO_CHAR(ADD_MONTHS(A.REF_DATE,-9),'YYYYMM') THEN VT_R_PGOA_CUOT END) AS I_QV_R_PYM_INS_LN_L12_09</v>
      </c>
      <c r="X690" s="54" t="str">
        <f t="shared" ref="X690:X721" si="167">IF(S690="P","COLDESTIPCRED='CONSUMO' AND B.PERIODOMES=TO_CHAR(ADD_MONTHS(A.REF_DATE,-"&amp;U690&amp;"),'YYYYMM')","COLDESTIPCRED='CONSUMO' AND B.PERIODOMES BETWEEN TO_CHAR(ADD_MONTHS(A.REF_DATE,-"&amp;U690&amp;"),'YYYYMM') AND TO_CHAR(ADD_MONTHS(A.REF_DATE,-"&amp;T690&amp;"),'YYYYMM')")</f>
        <v>COLDESTIPCRED='CONSUMO' AND B.PERIODOMES=TO_CHAR(ADD_MONTHS(A.REF_DATE,-9),'YYYYMM')</v>
      </c>
      <c r="Y690" s="54" t="str">
        <f>","&amp;I690&amp;"=B."&amp;I690</f>
        <v>,I_QV_R_PYM_INS_LN_L12_09=B.I_QV_R_PYM_INS_LN_L12_09</v>
      </c>
      <c r="Z690" s="40" t="str">
        <f>",B."&amp;I690</f>
        <v>,B.I_QV_R_PYM_INS_LN_L12_09</v>
      </c>
    </row>
    <row r="691" spans="1:26" x14ac:dyDescent="0.25">
      <c r="A691" s="8" t="s">
        <v>399</v>
      </c>
      <c r="B691" s="21">
        <f t="shared" si="140"/>
        <v>690</v>
      </c>
      <c r="C691" s="15">
        <f t="shared" si="141"/>
        <v>14</v>
      </c>
      <c r="D691" s="15">
        <f t="shared" si="164"/>
        <v>27</v>
      </c>
      <c r="F691" s="48" t="s">
        <v>409</v>
      </c>
      <c r="G691" s="15" t="s">
        <v>319</v>
      </c>
      <c r="H691" s="15" t="s">
        <v>85</v>
      </c>
      <c r="I691" s="61" t="str">
        <f t="shared" si="165"/>
        <v>I_SV_R_PYM_INS_LN_L12_06</v>
      </c>
      <c r="J691" s="15" cm="1">
        <f t="array" ref="J691">SUMPRODUCT(--(I691=$I$2:$I$625))</f>
        <v>0</v>
      </c>
      <c r="K691" s="14">
        <f t="shared" ref="K691:K754" si="168">+LEN(I691)</f>
        <v>24</v>
      </c>
      <c r="L691" s="15" t="s">
        <v>469</v>
      </c>
      <c r="M691" s="15" t="s">
        <v>10</v>
      </c>
      <c r="N691" s="14" t="s">
        <v>523</v>
      </c>
      <c r="O691" s="15" t="str">
        <f>"R_"&amp;P691&amp;"_"&amp;F691</f>
        <v>R_PYM_INS_LN</v>
      </c>
      <c r="P691" s="15" t="s">
        <v>502</v>
      </c>
      <c r="Q691" s="15" t="str">
        <f>VLOOKUP(Variables!L691,Nomencalture!$G$38:$H$42,2,0)</f>
        <v>Last Payment / Instalment</v>
      </c>
      <c r="R691" s="16" t="str">
        <f t="shared" si="166"/>
        <v>L12_06</v>
      </c>
      <c r="S691" s="16" t="s">
        <v>90</v>
      </c>
      <c r="T691" s="16">
        <v>12</v>
      </c>
      <c r="U691" s="22">
        <v>6</v>
      </c>
      <c r="V691" s="53" t="str">
        <f t="shared" si="156"/>
        <v>ALTER TABLE MDL_ABT_B_PD_TDC_S01 ADD I_SV_R_PYM_INS_LN_L12_06 NUMBER;</v>
      </c>
      <c r="W691" s="9" t="str">
        <f>","&amp;H691&amp;"(CASE WHEN TIPO_CNSM_CD='"&amp;P691&amp;"' AND "&amp;X691&amp;" THEN "&amp;G691&amp;" END) AS "&amp;I691</f>
        <v>,AVG(CASE WHEN TIPO_CNSM_CD='PYM_INS' AND COLDESTIPCRED='CONSUMO' AND B.PERIODOMES=TO_CHAR(ADD_MONTHS(A.REF_DATE,-6),'YYYYMM') THEN VS_R_PGOA_CUOT END) AS I_SV_R_PYM_INS_LN_L12_06</v>
      </c>
      <c r="X691" s="54" t="str">
        <f t="shared" si="167"/>
        <v>COLDESTIPCRED='CONSUMO' AND B.PERIODOMES=TO_CHAR(ADD_MONTHS(A.REF_DATE,-6),'YYYYMM')</v>
      </c>
      <c r="Y691" s="54" t="str">
        <f>","&amp;I691&amp;"=B."&amp;I691</f>
        <v>,I_SV_R_PYM_INS_LN_L12_06=B.I_SV_R_PYM_INS_LN_L12_06</v>
      </c>
      <c r="Z691" s="40" t="str">
        <f>",B."&amp;I691</f>
        <v>,B.I_SV_R_PYM_INS_LN_L12_06</v>
      </c>
    </row>
    <row r="692" spans="1:26" x14ac:dyDescent="0.25">
      <c r="A692" s="8" t="s">
        <v>399</v>
      </c>
      <c r="B692" s="21">
        <f t="shared" si="140"/>
        <v>691</v>
      </c>
      <c r="C692" s="15">
        <f t="shared" si="141"/>
        <v>15</v>
      </c>
      <c r="D692" s="15">
        <f t="shared" si="164"/>
        <v>27</v>
      </c>
      <c r="F692" s="48" t="s">
        <v>409</v>
      </c>
      <c r="G692" s="15" t="s">
        <v>316</v>
      </c>
      <c r="H692" s="15" t="s">
        <v>85</v>
      </c>
      <c r="I692" s="61" t="str">
        <f t="shared" si="165"/>
        <v>I_AV_R_PYM_INS_LN_L03M</v>
      </c>
      <c r="J692" s="15" cm="1">
        <f t="array" ref="J692">SUMPRODUCT(--(I692=$I$2:$I$625))</f>
        <v>0</v>
      </c>
      <c r="K692" s="14">
        <f t="shared" si="168"/>
        <v>22</v>
      </c>
      <c r="L692" s="15" t="s">
        <v>469</v>
      </c>
      <c r="M692" s="15" t="s">
        <v>10</v>
      </c>
      <c r="N692" s="14" t="s">
        <v>15</v>
      </c>
      <c r="O692" s="15" t="str">
        <f>"R_"&amp;P692&amp;"_"&amp;F692</f>
        <v>R_PYM_INS_LN</v>
      </c>
      <c r="P692" s="15" t="s">
        <v>502</v>
      </c>
      <c r="Q692" s="15" t="str">
        <f>VLOOKUP(Variables!L692,Nomencalture!$G$38:$H$42,2,0)</f>
        <v>Last Payment / Instalment</v>
      </c>
      <c r="R692" s="16" t="str">
        <f>IF(AND(S692="P",N692="R"),TEXT(T692,"00")&amp;"MB",IF(OR(T692&gt;1,N692="VM"),"L"&amp;TEXT(T692,"00")&amp;"_"&amp;TEXT(U692,"00"),"L"&amp;TEXT(U692,"00")&amp;"M"))</f>
        <v>L03M</v>
      </c>
      <c r="S692" s="16" t="s">
        <v>54</v>
      </c>
      <c r="T692" s="20">
        <v>1</v>
      </c>
      <c r="U692" s="21">
        <v>3</v>
      </c>
      <c r="V692" s="53" t="str">
        <f t="shared" si="156"/>
        <v>ALTER TABLE MDL_ABT_B_PD_TDC_S01 ADD I_AV_R_PYM_INS_LN_L03M NUMBER;</v>
      </c>
      <c r="W692" s="9" t="str">
        <f>","&amp;H692&amp;"(CASE WHEN TIPO_CNSM_CD='"&amp;P692&amp;"' AND "&amp;X692&amp;" THEN "&amp;G692&amp;" END) AS "&amp;I692</f>
        <v>,AVG(CASE WHEN TIPO_CNSM_CD='PYM_INS' AND COLDESTIPCRED='CONSUMO' AND B.PERIODOMES BETWEEN TO_CHAR(ADD_MONTHS(A.REF_DATE,-3),'YYYYMM') AND TO_CHAR(ADD_MONTHS(A.REF_DATE,-1),'YYYYMM') THEN R_PGOA_CUOT END) AS I_AV_R_PYM_INS_LN_L03M</v>
      </c>
      <c r="X692" s="54" t="str">
        <f t="shared" si="167"/>
        <v>COLDESTIPCRED='CONSUMO' AND B.PERIODOMES BETWEEN TO_CHAR(ADD_MONTHS(A.REF_DATE,-3),'YYYYMM') AND TO_CHAR(ADD_MONTHS(A.REF_DATE,-1),'YYYYMM')</v>
      </c>
      <c r="Y692" s="54" t="str">
        <f>","&amp;I692&amp;"=B."&amp;I692</f>
        <v>,I_AV_R_PYM_INS_LN_L03M=B.I_AV_R_PYM_INS_LN_L03M</v>
      </c>
      <c r="Z692" s="40" t="str">
        <f>",B."&amp;I692</f>
        <v>,B.I_AV_R_PYM_INS_LN_L03M</v>
      </c>
    </row>
    <row r="693" spans="1:26" x14ac:dyDescent="0.25">
      <c r="A693" s="8" t="s">
        <v>399</v>
      </c>
      <c r="B693" s="21">
        <f t="shared" si="140"/>
        <v>692</v>
      </c>
      <c r="C693" s="15">
        <f t="shared" si="141"/>
        <v>16</v>
      </c>
      <c r="D693" s="15">
        <f t="shared" si="164"/>
        <v>27</v>
      </c>
      <c r="F693" s="48" t="s">
        <v>409</v>
      </c>
      <c r="G693" s="15" t="s">
        <v>316</v>
      </c>
      <c r="H693" s="15" t="s">
        <v>85</v>
      </c>
      <c r="I693" s="61" t="str">
        <f t="shared" si="165"/>
        <v>I_AV_R_PYM_INS_LN_L06M</v>
      </c>
      <c r="J693" s="15" cm="1">
        <f t="array" ref="J693">SUMPRODUCT(--(I693=$I$2:$I$625))</f>
        <v>0</v>
      </c>
      <c r="K693" s="14">
        <f t="shared" si="168"/>
        <v>22</v>
      </c>
      <c r="L693" s="15" t="s">
        <v>469</v>
      </c>
      <c r="M693" s="15" t="s">
        <v>10</v>
      </c>
      <c r="N693" s="14" t="s">
        <v>15</v>
      </c>
      <c r="O693" s="15" t="str">
        <f>"R_"&amp;P693&amp;"_"&amp;F693</f>
        <v>R_PYM_INS_LN</v>
      </c>
      <c r="P693" s="15" t="s">
        <v>502</v>
      </c>
      <c r="Q693" s="15" t="str">
        <f>VLOOKUP(Variables!L693,Nomencalture!$G$38:$H$42,2,0)</f>
        <v>Last Payment / Instalment</v>
      </c>
      <c r="R693" s="16" t="str">
        <f>IF(AND(S693="P",N693="R"),TEXT(T693,"00")&amp;"MB",IF(OR(T693&gt;1,N693="VM"),"L"&amp;TEXT(T693,"00")&amp;"_"&amp;TEXT(U693,"00"),"L"&amp;TEXT(U693,"00")&amp;"M"))</f>
        <v>L06M</v>
      </c>
      <c r="S693" s="16" t="s">
        <v>54</v>
      </c>
      <c r="T693" s="20">
        <v>1</v>
      </c>
      <c r="U693" s="21">
        <v>6</v>
      </c>
      <c r="V693" s="53" t="str">
        <f t="shared" si="156"/>
        <v>ALTER TABLE MDL_ABT_B_PD_TDC_S01 ADD I_AV_R_PYM_INS_LN_L06M NUMBER;</v>
      </c>
      <c r="W693" s="9" t="str">
        <f>","&amp;H693&amp;"(CASE WHEN TIPO_CNSM_CD='"&amp;P693&amp;"' AND "&amp;X693&amp;" THEN "&amp;G693&amp;" END) AS "&amp;I693</f>
        <v>,AVG(CASE WHEN TIPO_CNSM_CD='PYM_INS' AND COLDESTIPCRED='CONSUMO' AND B.PERIODOMES BETWEEN TO_CHAR(ADD_MONTHS(A.REF_DATE,-6),'YYYYMM') AND TO_CHAR(ADD_MONTHS(A.REF_DATE,-1),'YYYYMM') THEN R_PGOA_CUOT END) AS I_AV_R_PYM_INS_LN_L06M</v>
      </c>
      <c r="X693" s="54" t="str">
        <f t="shared" si="167"/>
        <v>COLDESTIPCRED='CONSUMO' AND B.PERIODOMES BETWEEN TO_CHAR(ADD_MONTHS(A.REF_DATE,-6),'YYYYMM') AND TO_CHAR(ADD_MONTHS(A.REF_DATE,-1),'YYYYMM')</v>
      </c>
      <c r="Y693" s="54" t="str">
        <f>","&amp;I693&amp;"=B."&amp;I693</f>
        <v>,I_AV_R_PYM_INS_LN_L06M=B.I_AV_R_PYM_INS_LN_L06M</v>
      </c>
      <c r="Z693" s="40" t="str">
        <f>",B."&amp;I693</f>
        <v>,B.I_AV_R_PYM_INS_LN_L06M</v>
      </c>
    </row>
    <row r="694" spans="1:26" x14ac:dyDescent="0.25">
      <c r="A694" s="8" t="s">
        <v>399</v>
      </c>
      <c r="B694" s="21">
        <f t="shared" si="140"/>
        <v>693</v>
      </c>
      <c r="C694" s="15">
        <f t="shared" si="141"/>
        <v>17</v>
      </c>
      <c r="D694" s="15">
        <f t="shared" si="164"/>
        <v>27</v>
      </c>
      <c r="F694" s="48" t="s">
        <v>409</v>
      </c>
      <c r="G694" s="15" t="s">
        <v>316</v>
      </c>
      <c r="H694" s="15" t="s">
        <v>85</v>
      </c>
      <c r="I694" s="61" t="str">
        <f t="shared" si="165"/>
        <v>I_AV_R_PYM_INS_LN_L12M</v>
      </c>
      <c r="J694" s="15" cm="1">
        <f t="array" ref="J694">SUMPRODUCT(--(I694=$I$2:$I$625))</f>
        <v>0</v>
      </c>
      <c r="K694" s="14">
        <f t="shared" si="168"/>
        <v>22</v>
      </c>
      <c r="L694" s="15" t="s">
        <v>469</v>
      </c>
      <c r="M694" s="15" t="s">
        <v>10</v>
      </c>
      <c r="N694" s="14" t="s">
        <v>15</v>
      </c>
      <c r="O694" s="15" t="str">
        <f>"R_"&amp;P694&amp;"_"&amp;F694</f>
        <v>R_PYM_INS_LN</v>
      </c>
      <c r="P694" s="15" t="s">
        <v>502</v>
      </c>
      <c r="Q694" s="15" t="str">
        <f>VLOOKUP(Variables!L694,Nomencalture!$G$38:$H$42,2,0)</f>
        <v>Last Payment / Instalment</v>
      </c>
      <c r="R694" s="16" t="str">
        <f t="shared" ref="R694:R703" si="169">IF(AND(S694="P",N694="R"),TEXT(T694,"00")&amp;"MB",IF(OR(T694&gt;1,N694="VM"),"L"&amp;TEXT(T694,"00")&amp;"_"&amp;TEXT(U694,"00"),"L"&amp;TEXT(U694,"00")&amp;"M"))</f>
        <v>L12M</v>
      </c>
      <c r="S694" s="16" t="s">
        <v>54</v>
      </c>
      <c r="T694" s="20">
        <v>1</v>
      </c>
      <c r="U694" s="21">
        <v>12</v>
      </c>
      <c r="V694" s="53" t="str">
        <f t="shared" si="156"/>
        <v>ALTER TABLE MDL_ABT_B_PD_TDC_S01 ADD I_AV_R_PYM_INS_LN_L12M NUMBER;</v>
      </c>
      <c r="W694" s="9" t="str">
        <f>","&amp;H694&amp;"(CASE WHEN TIPO_CNSM_CD='"&amp;P694&amp;"' AND "&amp;X694&amp;" THEN "&amp;G694&amp;" END) AS "&amp;I694</f>
        <v>,AVG(CASE WHEN TIPO_CNSM_CD='PYM_INS' AND COLDESTIPCRED='CONSUMO' AND B.PERIODOMES BETWEEN TO_CHAR(ADD_MONTHS(A.REF_DATE,-12),'YYYYMM') AND TO_CHAR(ADD_MONTHS(A.REF_DATE,-1),'YYYYMM') THEN R_PGOA_CUOT END) AS I_AV_R_PYM_INS_LN_L12M</v>
      </c>
      <c r="X694" s="54" t="str">
        <f t="shared" si="167"/>
        <v>COLDESTIPCRED='CONSUMO' AND B.PERIODOMES BETWEEN TO_CHAR(ADD_MONTHS(A.REF_DATE,-12),'YYYYMM') AND TO_CHAR(ADD_MONTHS(A.REF_DATE,-1),'YYYYMM')</v>
      </c>
      <c r="Y694" s="54" t="str">
        <f>","&amp;I694&amp;"=B."&amp;I694</f>
        <v>,I_AV_R_PYM_INS_LN_L12M=B.I_AV_R_PYM_INS_LN_L12M</v>
      </c>
      <c r="Z694" s="40" t="str">
        <f>",B."&amp;I694</f>
        <v>,B.I_AV_R_PYM_INS_LN_L12M</v>
      </c>
    </row>
    <row r="695" spans="1:26" x14ac:dyDescent="0.25">
      <c r="A695" s="8" t="s">
        <v>399</v>
      </c>
      <c r="B695" s="21">
        <f t="shared" si="140"/>
        <v>694</v>
      </c>
      <c r="C695" s="15">
        <f t="shared" si="141"/>
        <v>18</v>
      </c>
      <c r="D695" s="15">
        <f t="shared" si="164"/>
        <v>27</v>
      </c>
      <c r="F695" s="48" t="s">
        <v>409</v>
      </c>
      <c r="G695" s="15" t="s">
        <v>316</v>
      </c>
      <c r="H695" s="15" t="s">
        <v>85</v>
      </c>
      <c r="I695" s="61" t="str">
        <f t="shared" si="165"/>
        <v>I_AV_R_PYM_INS_LN_L13_24</v>
      </c>
      <c r="J695" s="15" cm="1">
        <f t="array" ref="J695">SUMPRODUCT(--(I695=$I$2:$I$625))</f>
        <v>0</v>
      </c>
      <c r="K695" s="14">
        <f t="shared" si="168"/>
        <v>24</v>
      </c>
      <c r="L695" s="15" t="s">
        <v>469</v>
      </c>
      <c r="M695" s="15" t="s">
        <v>10</v>
      </c>
      <c r="N695" s="14" t="s">
        <v>15</v>
      </c>
      <c r="O695" s="15" t="str">
        <f>"R_"&amp;P695&amp;"_"&amp;F695</f>
        <v>R_PYM_INS_LN</v>
      </c>
      <c r="P695" s="15" t="s">
        <v>502</v>
      </c>
      <c r="Q695" s="15" t="str">
        <f>VLOOKUP(Variables!L695,Nomencalture!$G$38:$H$42,2,0)</f>
        <v>Last Payment / Instalment</v>
      </c>
      <c r="R695" s="16" t="str">
        <f t="shared" si="169"/>
        <v>L13_24</v>
      </c>
      <c r="S695" s="16" t="s">
        <v>54</v>
      </c>
      <c r="T695" s="20">
        <v>13</v>
      </c>
      <c r="U695" s="21">
        <v>24</v>
      </c>
      <c r="V695" s="53" t="str">
        <f t="shared" si="156"/>
        <v>ALTER TABLE MDL_ABT_B_PD_TDC_S01 ADD I_AV_R_PYM_INS_LN_L13_24 NUMBER;</v>
      </c>
      <c r="W695" s="9" t="str">
        <f>","&amp;H695&amp;"(CASE WHEN TIPO_CNSM_CD='"&amp;P695&amp;"' AND "&amp;X695&amp;" THEN "&amp;G695&amp;" END) AS "&amp;I695</f>
        <v>,AVG(CASE WHEN TIPO_CNSM_CD='PYM_INS' AND COLDESTIPCRED='CONSUMO' AND B.PERIODOMES BETWEEN TO_CHAR(ADD_MONTHS(A.REF_DATE,-24),'YYYYMM') AND TO_CHAR(ADD_MONTHS(A.REF_DATE,-13),'YYYYMM') THEN R_PGOA_CUOT END) AS I_AV_R_PYM_INS_LN_L13_24</v>
      </c>
      <c r="X695" s="54" t="str">
        <f t="shared" si="167"/>
        <v>COLDESTIPCRED='CONSUMO' AND B.PERIODOMES BETWEEN TO_CHAR(ADD_MONTHS(A.REF_DATE,-24),'YYYYMM') AND TO_CHAR(ADD_MONTHS(A.REF_DATE,-13),'YYYYMM')</v>
      </c>
      <c r="Y695" s="54" t="str">
        <f>","&amp;I695&amp;"=B."&amp;I695</f>
        <v>,I_AV_R_PYM_INS_LN_L13_24=B.I_AV_R_PYM_INS_LN_L13_24</v>
      </c>
      <c r="Z695" s="40" t="str">
        <f>",B."&amp;I695</f>
        <v>,B.I_AV_R_PYM_INS_LN_L13_24</v>
      </c>
    </row>
    <row r="696" spans="1:26" x14ac:dyDescent="0.25">
      <c r="A696" s="8" t="s">
        <v>399</v>
      </c>
      <c r="B696" s="21">
        <f t="shared" si="140"/>
        <v>695</v>
      </c>
      <c r="C696" s="15">
        <f t="shared" si="141"/>
        <v>19</v>
      </c>
      <c r="D696" s="15">
        <f t="shared" si="164"/>
        <v>27</v>
      </c>
      <c r="F696" s="48" t="s">
        <v>409</v>
      </c>
      <c r="G696" s="15" t="s">
        <v>320</v>
      </c>
      <c r="H696" s="15" t="s">
        <v>86</v>
      </c>
      <c r="I696" s="61" t="str">
        <f t="shared" si="165"/>
        <v>I_SIN_R_PYM_INS_LN_L03M</v>
      </c>
      <c r="J696" s="15" cm="1">
        <f t="array" ref="J696">SUMPRODUCT(--(I696=$I$2:$I$625))</f>
        <v>0</v>
      </c>
      <c r="K696" s="14">
        <f t="shared" si="168"/>
        <v>23</v>
      </c>
      <c r="L696" s="15" t="s">
        <v>469</v>
      </c>
      <c r="M696" s="15" t="s">
        <v>10</v>
      </c>
      <c r="N696" s="14" t="s">
        <v>16</v>
      </c>
      <c r="O696" s="15" t="str">
        <f>"R_"&amp;P696&amp;"_"&amp;F696</f>
        <v>R_PYM_INS_LN</v>
      </c>
      <c r="P696" s="15" t="s">
        <v>502</v>
      </c>
      <c r="Q696" s="15" t="str">
        <f>VLOOKUP(Variables!L696,Nomencalture!$G$38:$H$42,2,0)</f>
        <v>Last Payment / Instalment</v>
      </c>
      <c r="R696" s="16" t="str">
        <f t="shared" si="169"/>
        <v>L03M</v>
      </c>
      <c r="S696" s="16" t="s">
        <v>54</v>
      </c>
      <c r="T696" s="20">
        <v>1</v>
      </c>
      <c r="U696" s="21">
        <v>3</v>
      </c>
      <c r="V696" s="53" t="str">
        <f t="shared" si="156"/>
        <v>ALTER TABLE MDL_ABT_B_PD_TDC_S01 ADD I_SIN_R_PYM_INS_LN_L03M NUMBER;</v>
      </c>
      <c r="W696" s="9" t="str">
        <f>","&amp;H696&amp;"(CASE WHEN TIPO_CNSM_CD='"&amp;P696&amp;"' AND "&amp;X696&amp;" THEN "&amp;G696&amp;" END) AS "&amp;I696</f>
        <v>,SUM(CASE WHEN TIPO_CNSM_CD='PYM_INS' AND COLDESTIPCRED='CONSUMO' AND B.PERIODOMES BETWEEN TO_CHAR(ADD_MONTHS(A.REF_DATE,-3),'YYYYMM') AND TO_CHAR(ADD_MONTHS(A.REF_DATE,-1),'YYYYMM') THEN IN_R_PGOA_CUOT END) AS I_SIN_R_PYM_INS_LN_L03M</v>
      </c>
      <c r="X696" s="54" t="str">
        <f t="shared" si="167"/>
        <v>COLDESTIPCRED='CONSUMO' AND B.PERIODOMES BETWEEN TO_CHAR(ADD_MONTHS(A.REF_DATE,-3),'YYYYMM') AND TO_CHAR(ADD_MONTHS(A.REF_DATE,-1),'YYYYMM')</v>
      </c>
      <c r="Y696" s="54" t="str">
        <f>","&amp;I696&amp;"=B."&amp;I696</f>
        <v>,I_SIN_R_PYM_INS_LN_L03M=B.I_SIN_R_PYM_INS_LN_L03M</v>
      </c>
      <c r="Z696" s="40" t="str">
        <f>",B."&amp;I696</f>
        <v>,B.I_SIN_R_PYM_INS_LN_L03M</v>
      </c>
    </row>
    <row r="697" spans="1:26" x14ac:dyDescent="0.25">
      <c r="A697" s="8" t="s">
        <v>399</v>
      </c>
      <c r="B697" s="21">
        <f t="shared" si="140"/>
        <v>696</v>
      </c>
      <c r="C697" s="15">
        <f t="shared" si="141"/>
        <v>20</v>
      </c>
      <c r="D697" s="15">
        <f t="shared" si="164"/>
        <v>27</v>
      </c>
      <c r="F697" s="48" t="s">
        <v>409</v>
      </c>
      <c r="G697" s="15" t="s">
        <v>320</v>
      </c>
      <c r="H697" s="15" t="s">
        <v>86</v>
      </c>
      <c r="I697" s="61" t="str">
        <f t="shared" si="165"/>
        <v>I_SIN_R_PYM_INS_LN_L06M</v>
      </c>
      <c r="J697" s="15" cm="1">
        <f t="array" ref="J697">SUMPRODUCT(--(I697=$I$2:$I$625))</f>
        <v>0</v>
      </c>
      <c r="K697" s="14">
        <f t="shared" si="168"/>
        <v>23</v>
      </c>
      <c r="L697" s="15" t="s">
        <v>469</v>
      </c>
      <c r="M697" s="15" t="s">
        <v>10</v>
      </c>
      <c r="N697" s="14" t="s">
        <v>16</v>
      </c>
      <c r="O697" s="15" t="str">
        <f>"R_"&amp;P697&amp;"_"&amp;F697</f>
        <v>R_PYM_INS_LN</v>
      </c>
      <c r="P697" s="15" t="s">
        <v>502</v>
      </c>
      <c r="Q697" s="15" t="str">
        <f>VLOOKUP(Variables!L697,Nomencalture!$G$38:$H$42,2,0)</f>
        <v>Last Payment / Instalment</v>
      </c>
      <c r="R697" s="16" t="str">
        <f t="shared" si="169"/>
        <v>L06M</v>
      </c>
      <c r="S697" s="16" t="s">
        <v>54</v>
      </c>
      <c r="T697" s="20">
        <v>1</v>
      </c>
      <c r="U697" s="21">
        <v>6</v>
      </c>
      <c r="V697" s="53" t="str">
        <f t="shared" si="156"/>
        <v>ALTER TABLE MDL_ABT_B_PD_TDC_S01 ADD I_SIN_R_PYM_INS_LN_L06M NUMBER;</v>
      </c>
      <c r="W697" s="9" t="str">
        <f>","&amp;H697&amp;"(CASE WHEN TIPO_CNSM_CD='"&amp;P697&amp;"' AND "&amp;X697&amp;" THEN "&amp;G697&amp;" END) AS "&amp;I697</f>
        <v>,SUM(CASE WHEN TIPO_CNSM_CD='PYM_INS' AND COLDESTIPCRED='CONSUMO' AND B.PERIODOMES BETWEEN TO_CHAR(ADD_MONTHS(A.REF_DATE,-6),'YYYYMM') AND TO_CHAR(ADD_MONTHS(A.REF_DATE,-1),'YYYYMM') THEN IN_R_PGOA_CUOT END) AS I_SIN_R_PYM_INS_LN_L06M</v>
      </c>
      <c r="X697" s="54" t="str">
        <f t="shared" si="167"/>
        <v>COLDESTIPCRED='CONSUMO' AND B.PERIODOMES BETWEEN TO_CHAR(ADD_MONTHS(A.REF_DATE,-6),'YYYYMM') AND TO_CHAR(ADD_MONTHS(A.REF_DATE,-1),'YYYYMM')</v>
      </c>
      <c r="Y697" s="54" t="str">
        <f>","&amp;I697&amp;"=B."&amp;I697</f>
        <v>,I_SIN_R_PYM_INS_LN_L06M=B.I_SIN_R_PYM_INS_LN_L06M</v>
      </c>
      <c r="Z697" s="40" t="str">
        <f>",B."&amp;I697</f>
        <v>,B.I_SIN_R_PYM_INS_LN_L06M</v>
      </c>
    </row>
    <row r="698" spans="1:26" x14ac:dyDescent="0.25">
      <c r="A698" s="8" t="s">
        <v>399</v>
      </c>
      <c r="B698" s="21">
        <f t="shared" si="140"/>
        <v>697</v>
      </c>
      <c r="C698" s="15">
        <f t="shared" si="141"/>
        <v>21</v>
      </c>
      <c r="D698" s="15">
        <f t="shared" si="164"/>
        <v>27</v>
      </c>
      <c r="F698" s="48" t="s">
        <v>409</v>
      </c>
      <c r="G698" s="15" t="s">
        <v>320</v>
      </c>
      <c r="H698" s="15" t="s">
        <v>86</v>
      </c>
      <c r="I698" s="61" t="str">
        <f t="shared" si="165"/>
        <v>I_SIN_R_PYM_INS_LN_L12M</v>
      </c>
      <c r="J698" s="15" cm="1">
        <f t="array" ref="J698">SUMPRODUCT(--(I698=$I$2:$I$625))</f>
        <v>0</v>
      </c>
      <c r="K698" s="14">
        <f t="shared" si="168"/>
        <v>23</v>
      </c>
      <c r="L698" s="15" t="s">
        <v>469</v>
      </c>
      <c r="M698" s="15" t="s">
        <v>10</v>
      </c>
      <c r="N698" s="14" t="s">
        <v>16</v>
      </c>
      <c r="O698" s="15" t="str">
        <f>"R_"&amp;P698&amp;"_"&amp;F698</f>
        <v>R_PYM_INS_LN</v>
      </c>
      <c r="P698" s="15" t="s">
        <v>502</v>
      </c>
      <c r="Q698" s="15" t="str">
        <f>VLOOKUP(Variables!L698,Nomencalture!$G$38:$H$42,2,0)</f>
        <v>Last Payment / Instalment</v>
      </c>
      <c r="R698" s="16" t="str">
        <f t="shared" si="169"/>
        <v>L12M</v>
      </c>
      <c r="S698" s="16" t="s">
        <v>54</v>
      </c>
      <c r="T698" s="20">
        <v>1</v>
      </c>
      <c r="U698" s="21">
        <v>12</v>
      </c>
      <c r="V698" s="53" t="str">
        <f t="shared" si="156"/>
        <v>ALTER TABLE MDL_ABT_B_PD_TDC_S01 ADD I_SIN_R_PYM_INS_LN_L12M NUMBER;</v>
      </c>
      <c r="W698" s="9" t="str">
        <f>","&amp;H698&amp;"(CASE WHEN TIPO_CNSM_CD='"&amp;P698&amp;"' AND "&amp;X698&amp;" THEN "&amp;G698&amp;" END) AS "&amp;I698</f>
        <v>,SUM(CASE WHEN TIPO_CNSM_CD='PYM_INS' AND COLDESTIPCRED='CONSUMO' AND B.PERIODOMES BETWEEN TO_CHAR(ADD_MONTHS(A.REF_DATE,-12),'YYYYMM') AND TO_CHAR(ADD_MONTHS(A.REF_DATE,-1),'YYYYMM') THEN IN_R_PGOA_CUOT END) AS I_SIN_R_PYM_INS_LN_L12M</v>
      </c>
      <c r="X698" s="54" t="str">
        <f t="shared" si="167"/>
        <v>COLDESTIPCRED='CONSUMO' AND B.PERIODOMES BETWEEN TO_CHAR(ADD_MONTHS(A.REF_DATE,-12),'YYYYMM') AND TO_CHAR(ADD_MONTHS(A.REF_DATE,-1),'YYYYMM')</v>
      </c>
      <c r="Y698" s="54" t="str">
        <f>","&amp;I698&amp;"=B."&amp;I698</f>
        <v>,I_SIN_R_PYM_INS_LN_L12M=B.I_SIN_R_PYM_INS_LN_L12M</v>
      </c>
      <c r="Z698" s="40" t="str">
        <f>",B."&amp;I698</f>
        <v>,B.I_SIN_R_PYM_INS_LN_L12M</v>
      </c>
    </row>
    <row r="699" spans="1:26" x14ac:dyDescent="0.25">
      <c r="A699" s="8" t="s">
        <v>399</v>
      </c>
      <c r="B699" s="21">
        <f t="shared" si="140"/>
        <v>698</v>
      </c>
      <c r="C699" s="15">
        <f t="shared" si="141"/>
        <v>22</v>
      </c>
      <c r="D699" s="15">
        <f t="shared" si="164"/>
        <v>27</v>
      </c>
      <c r="F699" s="48" t="s">
        <v>409</v>
      </c>
      <c r="G699" s="15" t="s">
        <v>320</v>
      </c>
      <c r="H699" s="15" t="s">
        <v>86</v>
      </c>
      <c r="I699" s="61" t="str">
        <f t="shared" si="165"/>
        <v>I_SIN_R_PYM_INS_LN_L13_24</v>
      </c>
      <c r="J699" s="15" cm="1">
        <f t="array" ref="J699">SUMPRODUCT(--(I699=$I$2:$I$625))</f>
        <v>0</v>
      </c>
      <c r="K699" s="14">
        <f t="shared" si="168"/>
        <v>25</v>
      </c>
      <c r="L699" s="15" t="s">
        <v>469</v>
      </c>
      <c r="M699" s="15" t="s">
        <v>10</v>
      </c>
      <c r="N699" s="14" t="s">
        <v>16</v>
      </c>
      <c r="O699" s="15" t="str">
        <f>"R_"&amp;P699&amp;"_"&amp;F699</f>
        <v>R_PYM_INS_LN</v>
      </c>
      <c r="P699" s="15" t="s">
        <v>502</v>
      </c>
      <c r="Q699" s="15" t="str">
        <f>VLOOKUP(Variables!L699,Nomencalture!$G$38:$H$42,2,0)</f>
        <v>Last Payment / Instalment</v>
      </c>
      <c r="R699" s="16" t="str">
        <f t="shared" si="169"/>
        <v>L13_24</v>
      </c>
      <c r="S699" s="16" t="s">
        <v>54</v>
      </c>
      <c r="T699" s="20">
        <v>13</v>
      </c>
      <c r="U699" s="21">
        <v>24</v>
      </c>
      <c r="V699" s="53" t="str">
        <f t="shared" si="156"/>
        <v>ALTER TABLE MDL_ABT_B_PD_TDC_S01 ADD I_SIN_R_PYM_INS_LN_L13_24 NUMBER;</v>
      </c>
      <c r="W699" s="9" t="str">
        <f>","&amp;H699&amp;"(CASE WHEN TIPO_CNSM_CD='"&amp;P699&amp;"' AND "&amp;X699&amp;" THEN "&amp;G699&amp;" END) AS "&amp;I699</f>
        <v>,SUM(CASE WHEN TIPO_CNSM_CD='PYM_INS' AND COLDESTIPCRED='CONSUMO' AND B.PERIODOMES BETWEEN TO_CHAR(ADD_MONTHS(A.REF_DATE,-24),'YYYYMM') AND TO_CHAR(ADD_MONTHS(A.REF_DATE,-13),'YYYYMM') THEN IN_R_PGOA_CUOT END) AS I_SIN_R_PYM_INS_LN_L13_24</v>
      </c>
      <c r="X699" s="54" t="str">
        <f t="shared" si="167"/>
        <v>COLDESTIPCRED='CONSUMO' AND B.PERIODOMES BETWEEN TO_CHAR(ADD_MONTHS(A.REF_DATE,-24),'YYYYMM') AND TO_CHAR(ADD_MONTHS(A.REF_DATE,-13),'YYYYMM')</v>
      </c>
      <c r="Y699" s="54" t="str">
        <f>","&amp;I699&amp;"=B."&amp;I699</f>
        <v>,I_SIN_R_PYM_INS_LN_L13_24=B.I_SIN_R_PYM_INS_LN_L13_24</v>
      </c>
      <c r="Z699" s="40" t="str">
        <f>",B."&amp;I699</f>
        <v>,B.I_SIN_R_PYM_INS_LN_L13_24</v>
      </c>
    </row>
    <row r="700" spans="1:26" x14ac:dyDescent="0.25">
      <c r="A700" s="8" t="s">
        <v>399</v>
      </c>
      <c r="B700" s="21">
        <f t="shared" si="140"/>
        <v>699</v>
      </c>
      <c r="C700" s="15">
        <f t="shared" si="141"/>
        <v>23</v>
      </c>
      <c r="D700" s="15">
        <f t="shared" si="164"/>
        <v>27</v>
      </c>
      <c r="F700" s="48" t="s">
        <v>409</v>
      </c>
      <c r="G700" s="15" t="s">
        <v>321</v>
      </c>
      <c r="H700" s="15" t="s">
        <v>86</v>
      </c>
      <c r="I700" s="61" t="str">
        <f t="shared" si="165"/>
        <v>I_SDC_R_PYM_INS_LN_L03M</v>
      </c>
      <c r="J700" s="15" cm="1">
        <f t="array" ref="J700">SUMPRODUCT(--(I700=$I$2:$I$625))</f>
        <v>0</v>
      </c>
      <c r="K700" s="14">
        <f t="shared" si="168"/>
        <v>23</v>
      </c>
      <c r="L700" s="15" t="s">
        <v>469</v>
      </c>
      <c r="M700" s="15" t="s">
        <v>10</v>
      </c>
      <c r="N700" s="14" t="s">
        <v>17</v>
      </c>
      <c r="O700" s="15" t="str">
        <f>"R_"&amp;P700&amp;"_"&amp;F700</f>
        <v>R_PYM_INS_LN</v>
      </c>
      <c r="P700" s="15" t="s">
        <v>502</v>
      </c>
      <c r="Q700" s="15" t="str">
        <f>VLOOKUP(Variables!L700,Nomencalture!$G$38:$H$42,2,0)</f>
        <v>Last Payment / Instalment</v>
      </c>
      <c r="R700" s="16" t="str">
        <f t="shared" si="169"/>
        <v>L03M</v>
      </c>
      <c r="S700" s="16" t="s">
        <v>54</v>
      </c>
      <c r="T700" s="20">
        <v>1</v>
      </c>
      <c r="U700" s="21">
        <v>3</v>
      </c>
      <c r="V700" s="53" t="str">
        <f t="shared" si="156"/>
        <v>ALTER TABLE MDL_ABT_B_PD_TDC_S01 ADD I_SDC_R_PYM_INS_LN_L03M NUMBER;</v>
      </c>
      <c r="W700" s="9" t="str">
        <f>","&amp;H700&amp;"(CASE WHEN TIPO_CNSM_CD='"&amp;P700&amp;"' AND "&amp;X700&amp;" THEN "&amp;G700&amp;" END) AS "&amp;I700</f>
        <v>,SUM(CASE WHEN TIPO_CNSM_CD='PYM_INS' AND COLDESTIPCRED='CONSUMO' AND B.PERIODOMES BETWEEN TO_CHAR(ADD_MONTHS(A.REF_DATE,-3),'YYYYMM') AND TO_CHAR(ADD_MONTHS(A.REF_DATE,-1),'YYYYMM') THEN DC_R_PGOA_CUOT END) AS I_SDC_R_PYM_INS_LN_L03M</v>
      </c>
      <c r="X700" s="54" t="str">
        <f t="shared" si="167"/>
        <v>COLDESTIPCRED='CONSUMO' AND B.PERIODOMES BETWEEN TO_CHAR(ADD_MONTHS(A.REF_DATE,-3),'YYYYMM') AND TO_CHAR(ADD_MONTHS(A.REF_DATE,-1),'YYYYMM')</v>
      </c>
      <c r="Y700" s="54" t="str">
        <f>","&amp;I700&amp;"=B."&amp;I700</f>
        <v>,I_SDC_R_PYM_INS_LN_L03M=B.I_SDC_R_PYM_INS_LN_L03M</v>
      </c>
      <c r="Z700" s="40" t="str">
        <f>",B."&amp;I700</f>
        <v>,B.I_SDC_R_PYM_INS_LN_L03M</v>
      </c>
    </row>
    <row r="701" spans="1:26" x14ac:dyDescent="0.25">
      <c r="A701" s="8" t="s">
        <v>399</v>
      </c>
      <c r="B701" s="21">
        <f t="shared" si="140"/>
        <v>700</v>
      </c>
      <c r="C701" s="15">
        <f t="shared" si="141"/>
        <v>24</v>
      </c>
      <c r="D701" s="15">
        <f t="shared" si="164"/>
        <v>27</v>
      </c>
      <c r="F701" s="48" t="s">
        <v>409</v>
      </c>
      <c r="G701" s="15" t="s">
        <v>321</v>
      </c>
      <c r="H701" s="15" t="s">
        <v>86</v>
      </c>
      <c r="I701" s="61" t="str">
        <f t="shared" si="165"/>
        <v>I_SDC_R_PYM_INS_LN_L06M</v>
      </c>
      <c r="J701" s="15" cm="1">
        <f t="array" ref="J701">SUMPRODUCT(--(I701=$I$2:$I$625))</f>
        <v>0</v>
      </c>
      <c r="K701" s="14">
        <f t="shared" si="168"/>
        <v>23</v>
      </c>
      <c r="L701" s="15" t="s">
        <v>469</v>
      </c>
      <c r="M701" s="15" t="s">
        <v>10</v>
      </c>
      <c r="N701" s="14" t="s">
        <v>17</v>
      </c>
      <c r="O701" s="15" t="str">
        <f>"R_"&amp;P701&amp;"_"&amp;F701</f>
        <v>R_PYM_INS_LN</v>
      </c>
      <c r="P701" s="15" t="s">
        <v>502</v>
      </c>
      <c r="Q701" s="15" t="str">
        <f>VLOOKUP(Variables!L701,Nomencalture!$G$38:$H$42,2,0)</f>
        <v>Last Payment / Instalment</v>
      </c>
      <c r="R701" s="16" t="str">
        <f t="shared" si="169"/>
        <v>L06M</v>
      </c>
      <c r="S701" s="16" t="s">
        <v>54</v>
      </c>
      <c r="T701" s="20">
        <v>1</v>
      </c>
      <c r="U701" s="21">
        <v>6</v>
      </c>
      <c r="V701" s="53" t="str">
        <f t="shared" si="156"/>
        <v>ALTER TABLE MDL_ABT_B_PD_TDC_S01 ADD I_SDC_R_PYM_INS_LN_L06M NUMBER;</v>
      </c>
      <c r="W701" s="9" t="str">
        <f>","&amp;H701&amp;"(CASE WHEN TIPO_CNSM_CD='"&amp;P701&amp;"' AND "&amp;X701&amp;" THEN "&amp;G701&amp;" END) AS "&amp;I701</f>
        <v>,SUM(CASE WHEN TIPO_CNSM_CD='PYM_INS' AND COLDESTIPCRED='CONSUMO' AND B.PERIODOMES BETWEEN TO_CHAR(ADD_MONTHS(A.REF_DATE,-6),'YYYYMM') AND TO_CHAR(ADD_MONTHS(A.REF_DATE,-1),'YYYYMM') THEN DC_R_PGOA_CUOT END) AS I_SDC_R_PYM_INS_LN_L06M</v>
      </c>
      <c r="X701" s="54" t="str">
        <f t="shared" si="167"/>
        <v>COLDESTIPCRED='CONSUMO' AND B.PERIODOMES BETWEEN TO_CHAR(ADD_MONTHS(A.REF_DATE,-6),'YYYYMM') AND TO_CHAR(ADD_MONTHS(A.REF_DATE,-1),'YYYYMM')</v>
      </c>
      <c r="Y701" s="54" t="str">
        <f>","&amp;I701&amp;"=B."&amp;I701</f>
        <v>,I_SDC_R_PYM_INS_LN_L06M=B.I_SDC_R_PYM_INS_LN_L06M</v>
      </c>
      <c r="Z701" s="40" t="str">
        <f>",B."&amp;I701</f>
        <v>,B.I_SDC_R_PYM_INS_LN_L06M</v>
      </c>
    </row>
    <row r="702" spans="1:26" x14ac:dyDescent="0.25">
      <c r="A702" s="8" t="s">
        <v>399</v>
      </c>
      <c r="B702" s="21">
        <f t="shared" si="140"/>
        <v>701</v>
      </c>
      <c r="C702" s="15">
        <f t="shared" si="141"/>
        <v>25</v>
      </c>
      <c r="D702" s="15">
        <f t="shared" si="164"/>
        <v>27</v>
      </c>
      <c r="F702" s="48" t="s">
        <v>409</v>
      </c>
      <c r="G702" s="15" t="s">
        <v>321</v>
      </c>
      <c r="H702" s="15" t="s">
        <v>86</v>
      </c>
      <c r="I702" s="61" t="str">
        <f t="shared" si="165"/>
        <v>I_SDC_R_PYM_INS_LN_L12M</v>
      </c>
      <c r="J702" s="15" cm="1">
        <f t="array" ref="J702">SUMPRODUCT(--(I702=$I$2:$I$625))</f>
        <v>0</v>
      </c>
      <c r="K702" s="14">
        <f t="shared" si="168"/>
        <v>23</v>
      </c>
      <c r="L702" s="15" t="s">
        <v>469</v>
      </c>
      <c r="M702" s="15" t="s">
        <v>10</v>
      </c>
      <c r="N702" s="14" t="s">
        <v>17</v>
      </c>
      <c r="O702" s="15" t="str">
        <f>"R_"&amp;P702&amp;"_"&amp;F702</f>
        <v>R_PYM_INS_LN</v>
      </c>
      <c r="P702" s="15" t="s">
        <v>502</v>
      </c>
      <c r="Q702" s="15" t="str">
        <f>VLOOKUP(Variables!L702,Nomencalture!$G$38:$H$42,2,0)</f>
        <v>Last Payment / Instalment</v>
      </c>
      <c r="R702" s="16" t="str">
        <f t="shared" si="169"/>
        <v>L12M</v>
      </c>
      <c r="S702" s="16" t="s">
        <v>54</v>
      </c>
      <c r="T702" s="20">
        <v>1</v>
      </c>
      <c r="U702" s="21">
        <v>12</v>
      </c>
      <c r="V702" s="53" t="str">
        <f t="shared" si="156"/>
        <v>ALTER TABLE MDL_ABT_B_PD_TDC_S01 ADD I_SDC_R_PYM_INS_LN_L12M NUMBER;</v>
      </c>
      <c r="W702" s="9" t="str">
        <f>","&amp;H702&amp;"(CASE WHEN TIPO_CNSM_CD='"&amp;P702&amp;"' AND "&amp;X702&amp;" THEN "&amp;G702&amp;" END) AS "&amp;I702</f>
        <v>,SUM(CASE WHEN TIPO_CNSM_CD='PYM_INS' AND COLDESTIPCRED='CONSUMO' AND B.PERIODOMES BETWEEN TO_CHAR(ADD_MONTHS(A.REF_DATE,-12),'YYYYMM') AND TO_CHAR(ADD_MONTHS(A.REF_DATE,-1),'YYYYMM') THEN DC_R_PGOA_CUOT END) AS I_SDC_R_PYM_INS_LN_L12M</v>
      </c>
      <c r="X702" s="54" t="str">
        <f t="shared" si="167"/>
        <v>COLDESTIPCRED='CONSUMO' AND B.PERIODOMES BETWEEN TO_CHAR(ADD_MONTHS(A.REF_DATE,-12),'YYYYMM') AND TO_CHAR(ADD_MONTHS(A.REF_DATE,-1),'YYYYMM')</v>
      </c>
      <c r="Y702" s="54" t="str">
        <f>","&amp;I702&amp;"=B."&amp;I702</f>
        <v>,I_SDC_R_PYM_INS_LN_L12M=B.I_SDC_R_PYM_INS_LN_L12M</v>
      </c>
      <c r="Z702" s="40" t="str">
        <f>",B."&amp;I702</f>
        <v>,B.I_SDC_R_PYM_INS_LN_L12M</v>
      </c>
    </row>
    <row r="703" spans="1:26" x14ac:dyDescent="0.25">
      <c r="A703" s="30" t="s">
        <v>399</v>
      </c>
      <c r="B703" s="24">
        <f t="shared" si="140"/>
        <v>702</v>
      </c>
      <c r="C703" s="18">
        <f t="shared" si="141"/>
        <v>26</v>
      </c>
      <c r="D703" s="18">
        <f t="shared" si="164"/>
        <v>27</v>
      </c>
      <c r="E703" s="49"/>
      <c r="F703" s="49" t="s">
        <v>409</v>
      </c>
      <c r="G703" s="18" t="s">
        <v>321</v>
      </c>
      <c r="H703" s="18" t="s">
        <v>86</v>
      </c>
      <c r="I703" s="62" t="str">
        <f t="shared" si="165"/>
        <v>I_SDC_R_PYM_INS_LN_L13_24</v>
      </c>
      <c r="J703" s="18" cm="1">
        <f t="array" ref="J703">SUMPRODUCT(--(I703=$I$2:$I$625))</f>
        <v>0</v>
      </c>
      <c r="K703" s="17">
        <f t="shared" si="168"/>
        <v>25</v>
      </c>
      <c r="L703" s="18" t="s">
        <v>469</v>
      </c>
      <c r="M703" s="18" t="s">
        <v>10</v>
      </c>
      <c r="N703" s="17" t="s">
        <v>17</v>
      </c>
      <c r="O703" s="18" t="str">
        <f>"R_"&amp;P703&amp;"_"&amp;F703</f>
        <v>R_PYM_INS_LN</v>
      </c>
      <c r="P703" s="18" t="s">
        <v>502</v>
      </c>
      <c r="Q703" s="18" t="str">
        <f>VLOOKUP(Variables!L703,Nomencalture!$G$38:$H$42,2,0)</f>
        <v>Last Payment / Instalment</v>
      </c>
      <c r="R703" s="19" t="str">
        <f t="shared" si="169"/>
        <v>L13_24</v>
      </c>
      <c r="S703" s="19" t="s">
        <v>54</v>
      </c>
      <c r="T703" s="23">
        <v>13</v>
      </c>
      <c r="U703" s="24">
        <v>24</v>
      </c>
      <c r="V703" s="53" t="str">
        <f t="shared" si="156"/>
        <v>ALTER TABLE MDL_ABT_B_PD_TDC_S01 ADD I_SDC_R_PYM_INS_LN_L13_24 NUMBER;</v>
      </c>
      <c r="W703" s="9" t="str">
        <f>","&amp;H703&amp;"(CASE WHEN TIPO_CNSM_CD='"&amp;P703&amp;"' AND "&amp;X703&amp;" THEN "&amp;G703&amp;" END) AS "&amp;I703</f>
        <v>,SUM(CASE WHEN TIPO_CNSM_CD='PYM_INS' AND COLDESTIPCRED='CONSUMO' AND B.PERIODOMES BETWEEN TO_CHAR(ADD_MONTHS(A.REF_DATE,-24),'YYYYMM') AND TO_CHAR(ADD_MONTHS(A.REF_DATE,-13),'YYYYMM') THEN DC_R_PGOA_CUOT END) AS I_SDC_R_PYM_INS_LN_L13_24</v>
      </c>
      <c r="X703" s="57" t="str">
        <f t="shared" si="167"/>
        <v>COLDESTIPCRED='CONSUMO' AND B.PERIODOMES BETWEEN TO_CHAR(ADD_MONTHS(A.REF_DATE,-24),'YYYYMM') AND TO_CHAR(ADD_MONTHS(A.REF_DATE,-13),'YYYYMM')</v>
      </c>
      <c r="Y703" s="54" t="str">
        <f>","&amp;I703&amp;"=B."&amp;I703</f>
        <v>,I_SDC_R_PYM_INS_LN_L13_24=B.I_SDC_R_PYM_INS_LN_L13_24</v>
      </c>
      <c r="Z703" s="40" t="str">
        <f>",B."&amp;I703</f>
        <v>,B.I_SDC_R_PYM_INS_LN_L13_24</v>
      </c>
    </row>
    <row r="704" spans="1:26" x14ac:dyDescent="0.25">
      <c r="A704" s="8" t="s">
        <v>399</v>
      </c>
      <c r="B704" s="21">
        <f t="shared" si="140"/>
        <v>703</v>
      </c>
      <c r="C704" s="15">
        <f t="shared" si="141"/>
        <v>1</v>
      </c>
      <c r="D704" s="15">
        <f t="shared" si="164"/>
        <v>28</v>
      </c>
      <c r="F704" s="48" t="s">
        <v>409</v>
      </c>
      <c r="G704" s="15" t="s">
        <v>298</v>
      </c>
      <c r="H704" s="15" t="s">
        <v>85</v>
      </c>
      <c r="I704" s="61" t="str">
        <f>M704&amp;"_"&amp;IF(N704&lt;&gt;"R",N704&amp;"_","")&amp;O704&amp;IF(R704&lt;&gt;"", "_", "")&amp;R704</f>
        <v>I_R_PID_BAL_LN_00MB</v>
      </c>
      <c r="J704" s="15" cm="1">
        <f t="array" ref="J704">SUMPRODUCT(--(I704=$I$2:$I$625))</f>
        <v>0</v>
      </c>
      <c r="K704" s="14">
        <f t="shared" si="168"/>
        <v>19</v>
      </c>
      <c r="L704" s="15" t="s">
        <v>468</v>
      </c>
      <c r="M704" s="15" t="s">
        <v>10</v>
      </c>
      <c r="N704" s="14" t="s">
        <v>11</v>
      </c>
      <c r="O704" s="15" t="str">
        <f>"R_"&amp;P704&amp;"_"&amp;F704</f>
        <v>R_PID_BAL_LN</v>
      </c>
      <c r="P704" s="15" t="s">
        <v>503</v>
      </c>
      <c r="Q704" s="15" t="str">
        <f>VLOOKUP(Variables!L704,Nomencalture!$G$38:$H$42,2,0)</f>
        <v>Paid Amount / Last Outstanding Balance</v>
      </c>
      <c r="R704" s="16" t="str">
        <f t="shared" ref="R704:R710" si="170">IF(AND(S704="P",N704="R"),TEXT(T704,"00")&amp;"MB",IF(T704&gt;1,"L"&amp;TEXT(T704,"00")&amp;"_"&amp;TEXT(U704,"00"),"L"&amp;TEXT(U704,"00")&amp;"M"))</f>
        <v>00MB</v>
      </c>
      <c r="S704" s="16" t="s">
        <v>90</v>
      </c>
      <c r="T704" s="21">
        <v>0</v>
      </c>
      <c r="U704" s="21">
        <v>0</v>
      </c>
      <c r="V704" s="53" t="str">
        <f t="shared" si="156"/>
        <v>ALTER TABLE MDL_ABT_B_PD_TDC_S01 ADD I_R_PID_BAL_LN_00MB NUMBER;</v>
      </c>
      <c r="W704" s="9" t="str">
        <f>","&amp;H704&amp;"(CASE WHEN TIPO_CNSM_CD='"&amp;P704&amp;"' AND "&amp;X704&amp;" THEN "&amp;G704&amp;" END) AS "&amp;I704</f>
        <v>,AVG(CASE WHEN TIPO_CNSM_CD='PID_BAL' AND COLDESTIPCRED='CONSUMO' AND B.PERIODOMES=TO_CHAR(ADD_MONTHS(A.REF_DATE,-0),'YYYYMM') THEN R_PGOT_SDOT END) AS I_R_PID_BAL_LN_00MB</v>
      </c>
      <c r="X704" s="54" t="str">
        <f t="shared" si="167"/>
        <v>COLDESTIPCRED='CONSUMO' AND B.PERIODOMES=TO_CHAR(ADD_MONTHS(A.REF_DATE,-0),'YYYYMM')</v>
      </c>
      <c r="Y704" s="54" t="str">
        <f>","&amp;I704&amp;"=B."&amp;I704</f>
        <v>,I_R_PID_BAL_LN_00MB=B.I_R_PID_BAL_LN_00MB</v>
      </c>
      <c r="Z704" s="40" t="str">
        <f>",B."&amp;I704</f>
        <v>,B.I_R_PID_BAL_LN_00MB</v>
      </c>
    </row>
    <row r="705" spans="1:26" x14ac:dyDescent="0.25">
      <c r="A705" s="8" t="s">
        <v>399</v>
      </c>
      <c r="B705" s="21">
        <f t="shared" si="140"/>
        <v>704</v>
      </c>
      <c r="C705" s="15">
        <f t="shared" si="141"/>
        <v>2</v>
      </c>
      <c r="D705" s="15">
        <f t="shared" ref="D705:D730" si="171">IF(MOD(B704,26)=0,D704+1,D704)</f>
        <v>28</v>
      </c>
      <c r="F705" s="48" t="s">
        <v>409</v>
      </c>
      <c r="G705" s="15" t="s">
        <v>298</v>
      </c>
      <c r="H705" s="15" t="s">
        <v>85</v>
      </c>
      <c r="I705" s="61" t="str">
        <f t="shared" ref="I705:I729" si="172">M705&amp;"_"&amp;IF(N705&lt;&gt;"R",N705&amp;"_","")&amp;O705&amp;IF(R705&lt;&gt;"", "_", "")&amp;R705</f>
        <v>I_R_PID_BAL_LN_01MB</v>
      </c>
      <c r="J705" s="15" cm="1">
        <f t="array" ref="J705">SUMPRODUCT(--(I705=$I$2:$I$625))</f>
        <v>0</v>
      </c>
      <c r="K705" s="14">
        <f t="shared" si="168"/>
        <v>19</v>
      </c>
      <c r="L705" s="15" t="s">
        <v>468</v>
      </c>
      <c r="M705" s="15" t="s">
        <v>10</v>
      </c>
      <c r="N705" s="14" t="s">
        <v>11</v>
      </c>
      <c r="O705" s="15" t="str">
        <f>"R_"&amp;P705&amp;"_"&amp;F705</f>
        <v>R_PID_BAL_LN</v>
      </c>
      <c r="P705" s="15" t="s">
        <v>503</v>
      </c>
      <c r="Q705" s="15" t="str">
        <f>VLOOKUP(Variables!L705,Nomencalture!$G$38:$H$42,2,0)</f>
        <v>Paid Amount / Last Outstanding Balance</v>
      </c>
      <c r="R705" s="16" t="str">
        <f t="shared" si="170"/>
        <v>01MB</v>
      </c>
      <c r="S705" s="16" t="s">
        <v>90</v>
      </c>
      <c r="T705" s="21">
        <v>1</v>
      </c>
      <c r="U705" s="21">
        <v>1</v>
      </c>
      <c r="V705" s="53" t="str">
        <f t="shared" si="156"/>
        <v>ALTER TABLE MDL_ABT_B_PD_TDC_S01 ADD I_R_PID_BAL_LN_01MB NUMBER;</v>
      </c>
      <c r="W705" s="9" t="str">
        <f>","&amp;H705&amp;"(CASE WHEN TIPO_CNSM_CD='"&amp;P705&amp;"' AND "&amp;X705&amp;" THEN "&amp;G705&amp;" END) AS "&amp;I705</f>
        <v>,AVG(CASE WHEN TIPO_CNSM_CD='PID_BAL' AND COLDESTIPCRED='CONSUMO' AND B.PERIODOMES=TO_CHAR(ADD_MONTHS(A.REF_DATE,-1),'YYYYMM') THEN R_PGOT_SDOT END) AS I_R_PID_BAL_LN_01MB</v>
      </c>
      <c r="X705" s="54" t="str">
        <f t="shared" si="167"/>
        <v>COLDESTIPCRED='CONSUMO' AND B.PERIODOMES=TO_CHAR(ADD_MONTHS(A.REF_DATE,-1),'YYYYMM')</v>
      </c>
      <c r="Y705" s="54" t="str">
        <f>","&amp;I705&amp;"=B."&amp;I705</f>
        <v>,I_R_PID_BAL_LN_01MB=B.I_R_PID_BAL_LN_01MB</v>
      </c>
      <c r="Z705" s="40" t="str">
        <f>",B."&amp;I705</f>
        <v>,B.I_R_PID_BAL_LN_01MB</v>
      </c>
    </row>
    <row r="706" spans="1:26" x14ac:dyDescent="0.25">
      <c r="A706" s="8" t="s">
        <v>399</v>
      </c>
      <c r="B706" s="21">
        <f t="shared" si="140"/>
        <v>705</v>
      </c>
      <c r="C706" s="15">
        <f t="shared" si="141"/>
        <v>3</v>
      </c>
      <c r="D706" s="15">
        <f t="shared" si="171"/>
        <v>28</v>
      </c>
      <c r="F706" s="48" t="s">
        <v>409</v>
      </c>
      <c r="G706" s="15" t="s">
        <v>298</v>
      </c>
      <c r="H706" s="15" t="s">
        <v>85</v>
      </c>
      <c r="I706" s="61" t="str">
        <f t="shared" si="172"/>
        <v>I_R_PID_BAL_LN_02MB</v>
      </c>
      <c r="J706" s="15" cm="1">
        <f t="array" ref="J706">SUMPRODUCT(--(I706=$I$2:$I$625))</f>
        <v>0</v>
      </c>
      <c r="K706" s="14">
        <f t="shared" si="168"/>
        <v>19</v>
      </c>
      <c r="L706" s="15" t="s">
        <v>468</v>
      </c>
      <c r="M706" s="15" t="s">
        <v>10</v>
      </c>
      <c r="N706" s="14" t="s">
        <v>11</v>
      </c>
      <c r="O706" s="15" t="str">
        <f>"R_"&amp;P706&amp;"_"&amp;F706</f>
        <v>R_PID_BAL_LN</v>
      </c>
      <c r="P706" s="15" t="s">
        <v>503</v>
      </c>
      <c r="Q706" s="15" t="str">
        <f>VLOOKUP(Variables!L706,Nomencalture!$G$38:$H$42,2,0)</f>
        <v>Paid Amount / Last Outstanding Balance</v>
      </c>
      <c r="R706" s="16" t="str">
        <f t="shared" si="170"/>
        <v>02MB</v>
      </c>
      <c r="S706" s="16" t="s">
        <v>90</v>
      </c>
      <c r="T706" s="21">
        <v>2</v>
      </c>
      <c r="U706" s="21">
        <v>2</v>
      </c>
      <c r="V706" s="53" t="str">
        <f t="shared" ref="V706:V769" si="173">"ALTER TABLE MDL_ABT_B_PD_TDC_S01 ADD "&amp;I706&amp;" NUMBER;"</f>
        <v>ALTER TABLE MDL_ABT_B_PD_TDC_S01 ADD I_R_PID_BAL_LN_02MB NUMBER;</v>
      </c>
      <c r="W706" s="9" t="str">
        <f>","&amp;H706&amp;"(CASE WHEN TIPO_CNSM_CD='"&amp;P706&amp;"' AND "&amp;X706&amp;" THEN "&amp;G706&amp;" END) AS "&amp;I706</f>
        <v>,AVG(CASE WHEN TIPO_CNSM_CD='PID_BAL' AND COLDESTIPCRED='CONSUMO' AND B.PERIODOMES=TO_CHAR(ADD_MONTHS(A.REF_DATE,-2),'YYYYMM') THEN R_PGOT_SDOT END) AS I_R_PID_BAL_LN_02MB</v>
      </c>
      <c r="X706" s="54" t="str">
        <f t="shared" si="167"/>
        <v>COLDESTIPCRED='CONSUMO' AND B.PERIODOMES=TO_CHAR(ADD_MONTHS(A.REF_DATE,-2),'YYYYMM')</v>
      </c>
      <c r="Y706" s="54" t="str">
        <f>","&amp;I706&amp;"=B."&amp;I706</f>
        <v>,I_R_PID_BAL_LN_02MB=B.I_R_PID_BAL_LN_02MB</v>
      </c>
      <c r="Z706" s="40" t="str">
        <f>",B."&amp;I706</f>
        <v>,B.I_R_PID_BAL_LN_02MB</v>
      </c>
    </row>
    <row r="707" spans="1:26" x14ac:dyDescent="0.25">
      <c r="A707" s="8" t="s">
        <v>399</v>
      </c>
      <c r="B707" s="21">
        <f t="shared" si="140"/>
        <v>706</v>
      </c>
      <c r="C707" s="15">
        <f t="shared" si="141"/>
        <v>4</v>
      </c>
      <c r="D707" s="15">
        <f t="shared" si="171"/>
        <v>28</v>
      </c>
      <c r="F707" s="48" t="s">
        <v>409</v>
      </c>
      <c r="G707" s="15" t="s">
        <v>298</v>
      </c>
      <c r="H707" s="15" t="s">
        <v>85</v>
      </c>
      <c r="I707" s="61" t="str">
        <f t="shared" si="172"/>
        <v>I_R_PID_BAL_LN_03MB</v>
      </c>
      <c r="J707" s="15" cm="1">
        <f t="array" ref="J707">SUMPRODUCT(--(I707=$I$2:$I$625))</f>
        <v>0</v>
      </c>
      <c r="K707" s="14">
        <f t="shared" si="168"/>
        <v>19</v>
      </c>
      <c r="L707" s="15" t="s">
        <v>468</v>
      </c>
      <c r="M707" s="15" t="s">
        <v>10</v>
      </c>
      <c r="N707" s="14" t="s">
        <v>11</v>
      </c>
      <c r="O707" s="15" t="str">
        <f>"R_"&amp;P707&amp;"_"&amp;F707</f>
        <v>R_PID_BAL_LN</v>
      </c>
      <c r="P707" s="15" t="s">
        <v>503</v>
      </c>
      <c r="Q707" s="15" t="str">
        <f>VLOOKUP(Variables!L707,Nomencalture!$G$38:$H$42,2,0)</f>
        <v>Paid Amount / Last Outstanding Balance</v>
      </c>
      <c r="R707" s="16" t="str">
        <f t="shared" si="170"/>
        <v>03MB</v>
      </c>
      <c r="S707" s="16" t="s">
        <v>90</v>
      </c>
      <c r="T707" s="21">
        <v>3</v>
      </c>
      <c r="U707" s="21">
        <v>3</v>
      </c>
      <c r="V707" s="53" t="str">
        <f t="shared" si="173"/>
        <v>ALTER TABLE MDL_ABT_B_PD_TDC_S01 ADD I_R_PID_BAL_LN_03MB NUMBER;</v>
      </c>
      <c r="W707" s="9" t="str">
        <f>","&amp;H707&amp;"(CASE WHEN TIPO_CNSM_CD='"&amp;P707&amp;"' AND "&amp;X707&amp;" THEN "&amp;G707&amp;" END) AS "&amp;I707</f>
        <v>,AVG(CASE WHEN TIPO_CNSM_CD='PID_BAL' AND COLDESTIPCRED='CONSUMO' AND B.PERIODOMES=TO_CHAR(ADD_MONTHS(A.REF_DATE,-3),'YYYYMM') THEN R_PGOT_SDOT END) AS I_R_PID_BAL_LN_03MB</v>
      </c>
      <c r="X707" s="54" t="str">
        <f t="shared" si="167"/>
        <v>COLDESTIPCRED='CONSUMO' AND B.PERIODOMES=TO_CHAR(ADD_MONTHS(A.REF_DATE,-3),'YYYYMM')</v>
      </c>
      <c r="Y707" s="54" t="str">
        <f>","&amp;I707&amp;"=B."&amp;I707</f>
        <v>,I_R_PID_BAL_LN_03MB=B.I_R_PID_BAL_LN_03MB</v>
      </c>
      <c r="Z707" s="40" t="str">
        <f>",B."&amp;I707</f>
        <v>,B.I_R_PID_BAL_LN_03MB</v>
      </c>
    </row>
    <row r="708" spans="1:26" x14ac:dyDescent="0.25">
      <c r="A708" s="8" t="s">
        <v>399</v>
      </c>
      <c r="B708" s="21">
        <f t="shared" si="140"/>
        <v>707</v>
      </c>
      <c r="C708" s="15">
        <f t="shared" si="141"/>
        <v>5</v>
      </c>
      <c r="D708" s="15">
        <f t="shared" si="171"/>
        <v>28</v>
      </c>
      <c r="F708" s="48" t="s">
        <v>409</v>
      </c>
      <c r="G708" s="15" t="s">
        <v>298</v>
      </c>
      <c r="H708" s="15" t="s">
        <v>85</v>
      </c>
      <c r="I708" s="61" t="str">
        <f t="shared" si="172"/>
        <v>I_R_PID_BAL_LN_06MB</v>
      </c>
      <c r="J708" s="15" cm="1">
        <f t="array" ref="J708">SUMPRODUCT(--(I708=$I$2:$I$625))</f>
        <v>0</v>
      </c>
      <c r="K708" s="14">
        <f t="shared" si="168"/>
        <v>19</v>
      </c>
      <c r="L708" s="15" t="s">
        <v>468</v>
      </c>
      <c r="M708" s="15" t="s">
        <v>10</v>
      </c>
      <c r="N708" s="14" t="s">
        <v>11</v>
      </c>
      <c r="O708" s="15" t="str">
        <f>"R_"&amp;P708&amp;"_"&amp;F708</f>
        <v>R_PID_BAL_LN</v>
      </c>
      <c r="P708" s="15" t="s">
        <v>503</v>
      </c>
      <c r="Q708" s="15" t="str">
        <f>VLOOKUP(Variables!L708,Nomencalture!$G$38:$H$42,2,0)</f>
        <v>Paid Amount / Last Outstanding Balance</v>
      </c>
      <c r="R708" s="16" t="str">
        <f t="shared" si="170"/>
        <v>06MB</v>
      </c>
      <c r="S708" s="16" t="s">
        <v>90</v>
      </c>
      <c r="T708" s="21">
        <v>6</v>
      </c>
      <c r="U708" s="21">
        <v>6</v>
      </c>
      <c r="V708" s="53" t="str">
        <f t="shared" si="173"/>
        <v>ALTER TABLE MDL_ABT_B_PD_TDC_S01 ADD I_R_PID_BAL_LN_06MB NUMBER;</v>
      </c>
      <c r="W708" s="9" t="str">
        <f>","&amp;H708&amp;"(CASE WHEN TIPO_CNSM_CD='"&amp;P708&amp;"' AND "&amp;X708&amp;" THEN "&amp;G708&amp;" END) AS "&amp;I708</f>
        <v>,AVG(CASE WHEN TIPO_CNSM_CD='PID_BAL' AND COLDESTIPCRED='CONSUMO' AND B.PERIODOMES=TO_CHAR(ADD_MONTHS(A.REF_DATE,-6),'YYYYMM') THEN R_PGOT_SDOT END) AS I_R_PID_BAL_LN_06MB</v>
      </c>
      <c r="X708" s="54" t="str">
        <f t="shared" si="167"/>
        <v>COLDESTIPCRED='CONSUMO' AND B.PERIODOMES=TO_CHAR(ADD_MONTHS(A.REF_DATE,-6),'YYYYMM')</v>
      </c>
      <c r="Y708" s="54" t="str">
        <f>","&amp;I708&amp;"=B."&amp;I708</f>
        <v>,I_R_PID_BAL_LN_06MB=B.I_R_PID_BAL_LN_06MB</v>
      </c>
      <c r="Z708" s="40" t="str">
        <f>",B."&amp;I708</f>
        <v>,B.I_R_PID_BAL_LN_06MB</v>
      </c>
    </row>
    <row r="709" spans="1:26" x14ac:dyDescent="0.25">
      <c r="A709" s="8" t="s">
        <v>399</v>
      </c>
      <c r="B709" s="21">
        <f t="shared" si="140"/>
        <v>708</v>
      </c>
      <c r="C709" s="15">
        <f t="shared" si="141"/>
        <v>6</v>
      </c>
      <c r="D709" s="15">
        <f t="shared" si="171"/>
        <v>28</v>
      </c>
      <c r="F709" s="48" t="s">
        <v>409</v>
      </c>
      <c r="G709" s="15" t="s">
        <v>298</v>
      </c>
      <c r="H709" s="15" t="s">
        <v>85</v>
      </c>
      <c r="I709" s="61" t="str">
        <f t="shared" si="172"/>
        <v>I_R_PID_BAL_LN_09MB</v>
      </c>
      <c r="J709" s="15" cm="1">
        <f t="array" ref="J709">SUMPRODUCT(--(I709=$I$2:$I$625))</f>
        <v>0</v>
      </c>
      <c r="K709" s="14">
        <f t="shared" si="168"/>
        <v>19</v>
      </c>
      <c r="L709" s="15" t="s">
        <v>468</v>
      </c>
      <c r="M709" s="15" t="s">
        <v>10</v>
      </c>
      <c r="N709" s="14" t="s">
        <v>11</v>
      </c>
      <c r="O709" s="15" t="str">
        <f>"R_"&amp;P709&amp;"_"&amp;F709</f>
        <v>R_PID_BAL_LN</v>
      </c>
      <c r="P709" s="15" t="s">
        <v>503</v>
      </c>
      <c r="Q709" s="15" t="str">
        <f>VLOOKUP(Variables!L709,Nomencalture!$G$38:$H$42,2,0)</f>
        <v>Paid Amount / Last Outstanding Balance</v>
      </c>
      <c r="R709" s="16" t="str">
        <f t="shared" si="170"/>
        <v>09MB</v>
      </c>
      <c r="S709" s="16" t="s">
        <v>90</v>
      </c>
      <c r="T709" s="21">
        <v>9</v>
      </c>
      <c r="U709" s="21">
        <v>9</v>
      </c>
      <c r="V709" s="53" t="str">
        <f t="shared" si="173"/>
        <v>ALTER TABLE MDL_ABT_B_PD_TDC_S01 ADD I_R_PID_BAL_LN_09MB NUMBER;</v>
      </c>
      <c r="W709" s="9" t="str">
        <f>","&amp;H709&amp;"(CASE WHEN TIPO_CNSM_CD='"&amp;P709&amp;"' AND "&amp;X709&amp;" THEN "&amp;G709&amp;" END) AS "&amp;I709</f>
        <v>,AVG(CASE WHEN TIPO_CNSM_CD='PID_BAL' AND COLDESTIPCRED='CONSUMO' AND B.PERIODOMES=TO_CHAR(ADD_MONTHS(A.REF_DATE,-9),'YYYYMM') THEN R_PGOT_SDOT END) AS I_R_PID_BAL_LN_09MB</v>
      </c>
      <c r="X709" s="54" t="str">
        <f t="shared" si="167"/>
        <v>COLDESTIPCRED='CONSUMO' AND B.PERIODOMES=TO_CHAR(ADD_MONTHS(A.REF_DATE,-9),'YYYYMM')</v>
      </c>
      <c r="Y709" s="54" t="str">
        <f>","&amp;I709&amp;"=B."&amp;I709</f>
        <v>,I_R_PID_BAL_LN_09MB=B.I_R_PID_BAL_LN_09MB</v>
      </c>
      <c r="Z709" s="40" t="str">
        <f>",B."&amp;I709</f>
        <v>,B.I_R_PID_BAL_LN_09MB</v>
      </c>
    </row>
    <row r="710" spans="1:26" x14ac:dyDescent="0.25">
      <c r="A710" s="8" t="s">
        <v>399</v>
      </c>
      <c r="B710" s="21">
        <f t="shared" si="140"/>
        <v>709</v>
      </c>
      <c r="C710" s="15">
        <f t="shared" si="141"/>
        <v>7</v>
      </c>
      <c r="D710" s="15">
        <f t="shared" si="171"/>
        <v>28</v>
      </c>
      <c r="F710" s="48" t="s">
        <v>409</v>
      </c>
      <c r="G710" s="15" t="s">
        <v>298</v>
      </c>
      <c r="H710" s="15" t="s">
        <v>85</v>
      </c>
      <c r="I710" s="61" t="str">
        <f t="shared" si="172"/>
        <v>I_R_PID_BAL_LN_12MB</v>
      </c>
      <c r="J710" s="15" cm="1">
        <f t="array" ref="J710">SUMPRODUCT(--(I710=$I$2:$I$625))</f>
        <v>0</v>
      </c>
      <c r="K710" s="14">
        <f t="shared" si="168"/>
        <v>19</v>
      </c>
      <c r="L710" s="15" t="s">
        <v>468</v>
      </c>
      <c r="M710" s="15" t="s">
        <v>10</v>
      </c>
      <c r="N710" s="14" t="s">
        <v>11</v>
      </c>
      <c r="O710" s="15" t="str">
        <f>"R_"&amp;P710&amp;"_"&amp;F710</f>
        <v>R_PID_BAL_LN</v>
      </c>
      <c r="P710" s="15" t="s">
        <v>503</v>
      </c>
      <c r="Q710" s="15" t="str">
        <f>VLOOKUP(Variables!L710,Nomencalture!$G$38:$H$42,2,0)</f>
        <v>Paid Amount / Last Outstanding Balance</v>
      </c>
      <c r="R710" s="16" t="str">
        <f t="shared" si="170"/>
        <v>12MB</v>
      </c>
      <c r="S710" s="16" t="s">
        <v>90</v>
      </c>
      <c r="T710" s="21">
        <v>12</v>
      </c>
      <c r="U710" s="21">
        <v>12</v>
      </c>
      <c r="V710" s="53" t="str">
        <f t="shared" si="173"/>
        <v>ALTER TABLE MDL_ABT_B_PD_TDC_S01 ADD I_R_PID_BAL_LN_12MB NUMBER;</v>
      </c>
      <c r="W710" s="9" t="str">
        <f>","&amp;H710&amp;"(CASE WHEN TIPO_CNSM_CD='"&amp;P710&amp;"' AND "&amp;X710&amp;" THEN "&amp;G710&amp;" END) AS "&amp;I710</f>
        <v>,AVG(CASE WHEN TIPO_CNSM_CD='PID_BAL' AND COLDESTIPCRED='CONSUMO' AND B.PERIODOMES=TO_CHAR(ADD_MONTHS(A.REF_DATE,-12),'YYYYMM') THEN R_PGOT_SDOT END) AS I_R_PID_BAL_LN_12MB</v>
      </c>
      <c r="X710" s="54" t="str">
        <f t="shared" si="167"/>
        <v>COLDESTIPCRED='CONSUMO' AND B.PERIODOMES=TO_CHAR(ADD_MONTHS(A.REF_DATE,-12),'YYYYMM')</v>
      </c>
      <c r="Y710" s="54" t="str">
        <f>","&amp;I710&amp;"=B."&amp;I710</f>
        <v>,I_R_PID_BAL_LN_12MB=B.I_R_PID_BAL_LN_12MB</v>
      </c>
      <c r="Z710" s="40" t="str">
        <f>",B."&amp;I710</f>
        <v>,B.I_R_PID_BAL_LN_12MB</v>
      </c>
    </row>
    <row r="711" spans="1:26" x14ac:dyDescent="0.25">
      <c r="A711" s="8" t="s">
        <v>399</v>
      </c>
      <c r="B711" s="21">
        <f t="shared" si="140"/>
        <v>710</v>
      </c>
      <c r="C711" s="15">
        <f t="shared" si="141"/>
        <v>8</v>
      </c>
      <c r="D711" s="15">
        <f t="shared" si="171"/>
        <v>28</v>
      </c>
      <c r="F711" s="48" t="s">
        <v>409</v>
      </c>
      <c r="G711" s="15" t="s">
        <v>299</v>
      </c>
      <c r="H711" s="15" t="s">
        <v>85</v>
      </c>
      <c r="I711" s="61" t="str">
        <f t="shared" si="172"/>
        <v>I_MV_R_PID_BAL_LN_L00M</v>
      </c>
      <c r="J711" s="15" cm="1">
        <f t="array" ref="J711">SUMPRODUCT(--(I711=$I$2:$I$625))</f>
        <v>0</v>
      </c>
      <c r="K711" s="14">
        <f t="shared" si="168"/>
        <v>22</v>
      </c>
      <c r="L711" s="15" t="s">
        <v>468</v>
      </c>
      <c r="M711" s="15" t="s">
        <v>10</v>
      </c>
      <c r="N711" s="14" t="s">
        <v>520</v>
      </c>
      <c r="O711" s="15" t="str">
        <f>"R_"&amp;P711&amp;"_"&amp;F711</f>
        <v>R_PID_BAL_LN</v>
      </c>
      <c r="P711" s="15" t="s">
        <v>503</v>
      </c>
      <c r="Q711" s="15" t="str">
        <f>VLOOKUP(Variables!L711,Nomencalture!$G$38:$H$42,2,0)</f>
        <v>Paid Amount / Last Outstanding Balance</v>
      </c>
      <c r="R711" s="16" t="str">
        <f>IF(AND(S711="P",N711="R"),TEXT(T711,"00")&amp;"MB",IF(OR(T711&gt;1,N711="VM"),"L"&amp;TEXT(T711,"00")&amp;"_"&amp;TEXT(U711,"00"),"L"&amp;TEXT(U711,"00")&amp;"M"))</f>
        <v>L00M</v>
      </c>
      <c r="S711" s="16" t="s">
        <v>90</v>
      </c>
      <c r="T711" s="20">
        <v>1</v>
      </c>
      <c r="U711" s="21">
        <v>0</v>
      </c>
      <c r="V711" s="53" t="str">
        <f t="shared" si="173"/>
        <v>ALTER TABLE MDL_ABT_B_PD_TDC_S01 ADD I_MV_R_PID_BAL_LN_L00M NUMBER;</v>
      </c>
      <c r="W711" s="9" t="str">
        <f>","&amp;H711&amp;"(CASE WHEN TIPO_CNSM_CD='"&amp;P711&amp;"' AND "&amp;X711&amp;" THEN "&amp;G711&amp;" END) AS "&amp;I711</f>
        <v>,AVG(CASE WHEN TIPO_CNSM_CD='PID_BAL' AND COLDESTIPCRED='CONSUMO' AND B.PERIODOMES=TO_CHAR(ADD_MONTHS(A.REF_DATE,-0),'YYYYMM') THEN VM_R_PGOT_SDOT END) AS I_MV_R_PID_BAL_LN_L00M</v>
      </c>
      <c r="X711" s="54" t="str">
        <f t="shared" si="167"/>
        <v>COLDESTIPCRED='CONSUMO' AND B.PERIODOMES=TO_CHAR(ADD_MONTHS(A.REF_DATE,-0),'YYYYMM')</v>
      </c>
      <c r="Y711" s="54" t="str">
        <f>","&amp;I711&amp;"=B."&amp;I711</f>
        <v>,I_MV_R_PID_BAL_LN_L00M=B.I_MV_R_PID_BAL_LN_L00M</v>
      </c>
      <c r="Z711" s="40" t="str">
        <f>",B."&amp;I711</f>
        <v>,B.I_MV_R_PID_BAL_LN_L00M</v>
      </c>
    </row>
    <row r="712" spans="1:26" x14ac:dyDescent="0.25">
      <c r="A712" s="8" t="s">
        <v>399</v>
      </c>
      <c r="B712" s="21">
        <f t="shared" si="140"/>
        <v>711</v>
      </c>
      <c r="C712" s="15">
        <f t="shared" si="141"/>
        <v>9</v>
      </c>
      <c r="D712" s="15">
        <f t="shared" si="171"/>
        <v>28</v>
      </c>
      <c r="F712" s="48" t="s">
        <v>409</v>
      </c>
      <c r="G712" s="15" t="s">
        <v>299</v>
      </c>
      <c r="H712" s="15" t="s">
        <v>85</v>
      </c>
      <c r="I712" s="61" t="str">
        <f t="shared" si="172"/>
        <v>I_MV_R_PID_BAL_LN_L02_01</v>
      </c>
      <c r="J712" s="15" cm="1">
        <f t="array" ref="J712">SUMPRODUCT(--(I712=$I$2:$I$625))</f>
        <v>0</v>
      </c>
      <c r="K712" s="14">
        <f t="shared" si="168"/>
        <v>24</v>
      </c>
      <c r="L712" s="15" t="s">
        <v>468</v>
      </c>
      <c r="M712" s="15" t="s">
        <v>10</v>
      </c>
      <c r="N712" s="14" t="s">
        <v>520</v>
      </c>
      <c r="O712" s="15" t="str">
        <f>"R_"&amp;P712&amp;"_"&amp;F712</f>
        <v>R_PID_BAL_LN</v>
      </c>
      <c r="P712" s="15" t="s">
        <v>503</v>
      </c>
      <c r="Q712" s="15" t="str">
        <f>VLOOKUP(Variables!L712,Nomencalture!$G$38:$H$42,2,0)</f>
        <v>Paid Amount / Last Outstanding Balance</v>
      </c>
      <c r="R712" s="16" t="str">
        <f>IF(AND(S712="P",N712="R"),TEXT(T712,"00")&amp;"MB",IF(OR(T712&gt;1,N712="VM"),"L"&amp;TEXT(T712,"00")&amp;"_"&amp;TEXT(U712,"00"),"L"&amp;TEXT(U712,"00")&amp;"M"))</f>
        <v>L02_01</v>
      </c>
      <c r="S712" s="16" t="s">
        <v>90</v>
      </c>
      <c r="T712" s="16">
        <v>2</v>
      </c>
      <c r="U712" s="22">
        <v>1</v>
      </c>
      <c r="V712" s="53" t="str">
        <f t="shared" si="173"/>
        <v>ALTER TABLE MDL_ABT_B_PD_TDC_S01 ADD I_MV_R_PID_BAL_LN_L02_01 NUMBER;</v>
      </c>
      <c r="W712" s="9" t="str">
        <f>","&amp;H712&amp;"(CASE WHEN TIPO_CNSM_CD='"&amp;P712&amp;"' AND "&amp;X712&amp;" THEN "&amp;G712&amp;" END) AS "&amp;I712</f>
        <v>,AVG(CASE WHEN TIPO_CNSM_CD='PID_BAL' AND COLDESTIPCRED='CONSUMO' AND B.PERIODOMES=TO_CHAR(ADD_MONTHS(A.REF_DATE,-1),'YYYYMM') THEN VM_R_PGOT_SDOT END) AS I_MV_R_PID_BAL_LN_L02_01</v>
      </c>
      <c r="X712" s="54" t="str">
        <f t="shared" si="167"/>
        <v>COLDESTIPCRED='CONSUMO' AND B.PERIODOMES=TO_CHAR(ADD_MONTHS(A.REF_DATE,-1),'YYYYMM')</v>
      </c>
      <c r="Y712" s="54" t="str">
        <f>","&amp;I712&amp;"=B."&amp;I712</f>
        <v>,I_MV_R_PID_BAL_LN_L02_01=B.I_MV_R_PID_BAL_LN_L02_01</v>
      </c>
      <c r="Z712" s="40" t="str">
        <f>",B."&amp;I712</f>
        <v>,B.I_MV_R_PID_BAL_LN_L02_01</v>
      </c>
    </row>
    <row r="713" spans="1:26" x14ac:dyDescent="0.25">
      <c r="A713" s="8" t="s">
        <v>399</v>
      </c>
      <c r="B713" s="21">
        <f t="shared" si="140"/>
        <v>712</v>
      </c>
      <c r="C713" s="15">
        <f t="shared" si="141"/>
        <v>10</v>
      </c>
      <c r="D713" s="15">
        <f t="shared" si="171"/>
        <v>28</v>
      </c>
      <c r="F713" s="48" t="s">
        <v>409</v>
      </c>
      <c r="G713" s="15" t="s">
        <v>299</v>
      </c>
      <c r="H713" s="15" t="s">
        <v>85</v>
      </c>
      <c r="I713" s="61" t="str">
        <f t="shared" si="172"/>
        <v>I_MV_R_PID_BAL_LN_L03_02</v>
      </c>
      <c r="J713" s="15" cm="1">
        <f t="array" ref="J713">SUMPRODUCT(--(I713=$I$2:$I$625))</f>
        <v>0</v>
      </c>
      <c r="K713" s="14">
        <f t="shared" si="168"/>
        <v>24</v>
      </c>
      <c r="L713" s="15" t="s">
        <v>468</v>
      </c>
      <c r="M713" s="15" t="s">
        <v>10</v>
      </c>
      <c r="N713" s="14" t="s">
        <v>520</v>
      </c>
      <c r="O713" s="15" t="str">
        <f>"R_"&amp;P713&amp;"_"&amp;F713</f>
        <v>R_PID_BAL_LN</v>
      </c>
      <c r="P713" s="15" t="s">
        <v>503</v>
      </c>
      <c r="Q713" s="15" t="str">
        <f>VLOOKUP(Variables!L713,Nomencalture!$G$38:$H$42,2,0)</f>
        <v>Paid Amount / Last Outstanding Balance</v>
      </c>
      <c r="R713" s="16" t="str">
        <f t="shared" ref="R713:R717" si="174">IF(AND(S713="P",N713="R"),TEXT(T713,"00")&amp;"MB",IF(OR(T713&gt;1,N713="VM"),"L"&amp;TEXT(T713,"00")&amp;"_"&amp;TEXT(U713,"00"),"L"&amp;TEXT(U713,"00")&amp;"M"))</f>
        <v>L03_02</v>
      </c>
      <c r="S713" s="16" t="s">
        <v>90</v>
      </c>
      <c r="T713" s="16">
        <v>3</v>
      </c>
      <c r="U713" s="22">
        <v>2</v>
      </c>
      <c r="V713" s="53" t="str">
        <f t="shared" si="173"/>
        <v>ALTER TABLE MDL_ABT_B_PD_TDC_S01 ADD I_MV_R_PID_BAL_LN_L03_02 NUMBER;</v>
      </c>
      <c r="W713" s="9" t="str">
        <f>","&amp;H713&amp;"(CASE WHEN TIPO_CNSM_CD='"&amp;P713&amp;"' AND "&amp;X713&amp;" THEN "&amp;G713&amp;" END) AS "&amp;I713</f>
        <v>,AVG(CASE WHEN TIPO_CNSM_CD='PID_BAL' AND COLDESTIPCRED='CONSUMO' AND B.PERIODOMES=TO_CHAR(ADD_MONTHS(A.REF_DATE,-2),'YYYYMM') THEN VM_R_PGOT_SDOT END) AS I_MV_R_PID_BAL_LN_L03_02</v>
      </c>
      <c r="X713" s="54" t="str">
        <f t="shared" si="167"/>
        <v>COLDESTIPCRED='CONSUMO' AND B.PERIODOMES=TO_CHAR(ADD_MONTHS(A.REF_DATE,-2),'YYYYMM')</v>
      </c>
      <c r="Y713" s="54" t="str">
        <f>","&amp;I713&amp;"=B."&amp;I713</f>
        <v>,I_MV_R_PID_BAL_LN_L03_02=B.I_MV_R_PID_BAL_LN_L03_02</v>
      </c>
      <c r="Z713" s="40" t="str">
        <f>",B."&amp;I713</f>
        <v>,B.I_MV_R_PID_BAL_LN_L03_02</v>
      </c>
    </row>
    <row r="714" spans="1:26" x14ac:dyDescent="0.25">
      <c r="A714" s="8" t="s">
        <v>399</v>
      </c>
      <c r="B714" s="21">
        <f t="shared" si="140"/>
        <v>713</v>
      </c>
      <c r="C714" s="15">
        <f t="shared" si="141"/>
        <v>11</v>
      </c>
      <c r="D714" s="15">
        <f t="shared" si="171"/>
        <v>28</v>
      </c>
      <c r="F714" s="48" t="s">
        <v>409</v>
      </c>
      <c r="G714" s="15" t="s">
        <v>300</v>
      </c>
      <c r="H714" s="15" t="s">
        <v>85</v>
      </c>
      <c r="I714" s="61" t="str">
        <f t="shared" si="172"/>
        <v>I_QV_R_PID_BAL_LN_L06_03</v>
      </c>
      <c r="J714" s="15" cm="1">
        <f t="array" ref="J714">SUMPRODUCT(--(I714=$I$2:$I$625))</f>
        <v>0</v>
      </c>
      <c r="K714" s="14">
        <f t="shared" si="168"/>
        <v>24</v>
      </c>
      <c r="L714" s="15" t="s">
        <v>468</v>
      </c>
      <c r="M714" s="15" t="s">
        <v>10</v>
      </c>
      <c r="N714" s="14" t="s">
        <v>521</v>
      </c>
      <c r="O714" s="15" t="str">
        <f>"R_"&amp;P714&amp;"_"&amp;F714</f>
        <v>R_PID_BAL_LN</v>
      </c>
      <c r="P714" s="15" t="s">
        <v>503</v>
      </c>
      <c r="Q714" s="15" t="str">
        <f>VLOOKUP(Variables!L714,Nomencalture!$G$38:$H$42,2,0)</f>
        <v>Paid Amount / Last Outstanding Balance</v>
      </c>
      <c r="R714" s="16" t="str">
        <f t="shared" si="174"/>
        <v>L06_03</v>
      </c>
      <c r="S714" s="16" t="s">
        <v>90</v>
      </c>
      <c r="T714" s="16">
        <v>6</v>
      </c>
      <c r="U714" s="22">
        <v>3</v>
      </c>
      <c r="V714" s="53" t="str">
        <f t="shared" si="173"/>
        <v>ALTER TABLE MDL_ABT_B_PD_TDC_S01 ADD I_QV_R_PID_BAL_LN_L06_03 NUMBER;</v>
      </c>
      <c r="W714" s="9" t="str">
        <f>","&amp;H714&amp;"(CASE WHEN TIPO_CNSM_CD='"&amp;P714&amp;"' AND "&amp;X714&amp;" THEN "&amp;G714&amp;" END) AS "&amp;I714</f>
        <v>,AVG(CASE WHEN TIPO_CNSM_CD='PID_BAL' AND COLDESTIPCRED='CONSUMO' AND B.PERIODOMES=TO_CHAR(ADD_MONTHS(A.REF_DATE,-3),'YYYYMM') THEN VT_R_PGOT_SDOT END) AS I_QV_R_PID_BAL_LN_L06_03</v>
      </c>
      <c r="X714" s="54" t="str">
        <f t="shared" si="167"/>
        <v>COLDESTIPCRED='CONSUMO' AND B.PERIODOMES=TO_CHAR(ADD_MONTHS(A.REF_DATE,-3),'YYYYMM')</v>
      </c>
      <c r="Y714" s="54" t="str">
        <f>","&amp;I714&amp;"=B."&amp;I714</f>
        <v>,I_QV_R_PID_BAL_LN_L06_03=B.I_QV_R_PID_BAL_LN_L06_03</v>
      </c>
      <c r="Z714" s="40" t="str">
        <f>",B."&amp;I714</f>
        <v>,B.I_QV_R_PID_BAL_LN_L06_03</v>
      </c>
    </row>
    <row r="715" spans="1:26" x14ac:dyDescent="0.25">
      <c r="A715" s="8" t="s">
        <v>399</v>
      </c>
      <c r="B715" s="21">
        <f t="shared" si="140"/>
        <v>714</v>
      </c>
      <c r="C715" s="15">
        <f t="shared" si="141"/>
        <v>12</v>
      </c>
      <c r="D715" s="15">
        <f t="shared" si="171"/>
        <v>28</v>
      </c>
      <c r="F715" s="48" t="s">
        <v>409</v>
      </c>
      <c r="G715" s="15" t="s">
        <v>300</v>
      </c>
      <c r="H715" s="15" t="s">
        <v>85</v>
      </c>
      <c r="I715" s="61" t="str">
        <f t="shared" si="172"/>
        <v>I_QV_R_PID_BAL_LN_L09_06</v>
      </c>
      <c r="J715" s="15" cm="1">
        <f t="array" ref="J715">SUMPRODUCT(--(I715=$I$2:$I$625))</f>
        <v>0</v>
      </c>
      <c r="K715" s="14">
        <f t="shared" si="168"/>
        <v>24</v>
      </c>
      <c r="L715" s="15" t="s">
        <v>468</v>
      </c>
      <c r="M715" s="15" t="s">
        <v>10</v>
      </c>
      <c r="N715" s="14" t="s">
        <v>521</v>
      </c>
      <c r="O715" s="15" t="str">
        <f>"R_"&amp;P715&amp;"_"&amp;F715</f>
        <v>R_PID_BAL_LN</v>
      </c>
      <c r="P715" s="15" t="s">
        <v>503</v>
      </c>
      <c r="Q715" s="15" t="str">
        <f>VLOOKUP(Variables!L715,Nomencalture!$G$38:$H$42,2,0)</f>
        <v>Paid Amount / Last Outstanding Balance</v>
      </c>
      <c r="R715" s="16" t="str">
        <f t="shared" si="174"/>
        <v>L09_06</v>
      </c>
      <c r="S715" s="16" t="s">
        <v>90</v>
      </c>
      <c r="T715" s="16">
        <v>9</v>
      </c>
      <c r="U715" s="22">
        <v>6</v>
      </c>
      <c r="V715" s="53" t="str">
        <f t="shared" si="173"/>
        <v>ALTER TABLE MDL_ABT_B_PD_TDC_S01 ADD I_QV_R_PID_BAL_LN_L09_06 NUMBER;</v>
      </c>
      <c r="W715" s="9" t="str">
        <f>","&amp;H715&amp;"(CASE WHEN TIPO_CNSM_CD='"&amp;P715&amp;"' AND "&amp;X715&amp;" THEN "&amp;G715&amp;" END) AS "&amp;I715</f>
        <v>,AVG(CASE WHEN TIPO_CNSM_CD='PID_BAL' AND COLDESTIPCRED='CONSUMO' AND B.PERIODOMES=TO_CHAR(ADD_MONTHS(A.REF_DATE,-6),'YYYYMM') THEN VT_R_PGOT_SDOT END) AS I_QV_R_PID_BAL_LN_L09_06</v>
      </c>
      <c r="X715" s="54" t="str">
        <f t="shared" si="167"/>
        <v>COLDESTIPCRED='CONSUMO' AND B.PERIODOMES=TO_CHAR(ADD_MONTHS(A.REF_DATE,-6),'YYYYMM')</v>
      </c>
      <c r="Y715" s="54" t="str">
        <f>","&amp;I715&amp;"=B."&amp;I715</f>
        <v>,I_QV_R_PID_BAL_LN_L09_06=B.I_QV_R_PID_BAL_LN_L09_06</v>
      </c>
      <c r="Z715" s="40" t="str">
        <f>",B."&amp;I715</f>
        <v>,B.I_QV_R_PID_BAL_LN_L09_06</v>
      </c>
    </row>
    <row r="716" spans="1:26" x14ac:dyDescent="0.25">
      <c r="A716" s="8" t="s">
        <v>399</v>
      </c>
      <c r="B716" s="21">
        <f t="shared" si="140"/>
        <v>715</v>
      </c>
      <c r="C716" s="15">
        <f t="shared" si="141"/>
        <v>13</v>
      </c>
      <c r="D716" s="15">
        <f t="shared" si="171"/>
        <v>28</v>
      </c>
      <c r="F716" s="48" t="s">
        <v>409</v>
      </c>
      <c r="G716" s="15" t="s">
        <v>300</v>
      </c>
      <c r="H716" s="15" t="s">
        <v>85</v>
      </c>
      <c r="I716" s="61" t="str">
        <f t="shared" si="172"/>
        <v>I_QV_R_PID_BAL_LN_L12_09</v>
      </c>
      <c r="J716" s="15" cm="1">
        <f t="array" ref="J716">SUMPRODUCT(--(I716=$I$2:$I$625))</f>
        <v>0</v>
      </c>
      <c r="K716" s="14">
        <f t="shared" si="168"/>
        <v>24</v>
      </c>
      <c r="L716" s="15" t="s">
        <v>468</v>
      </c>
      <c r="M716" s="15" t="s">
        <v>10</v>
      </c>
      <c r="N716" s="14" t="s">
        <v>521</v>
      </c>
      <c r="O716" s="15" t="str">
        <f>"R_"&amp;P716&amp;"_"&amp;F716</f>
        <v>R_PID_BAL_LN</v>
      </c>
      <c r="P716" s="15" t="s">
        <v>503</v>
      </c>
      <c r="Q716" s="15" t="str">
        <f>VLOOKUP(Variables!L716,Nomencalture!$G$38:$H$42,2,0)</f>
        <v>Paid Amount / Last Outstanding Balance</v>
      </c>
      <c r="R716" s="16" t="str">
        <f t="shared" si="174"/>
        <v>L12_09</v>
      </c>
      <c r="S716" s="16" t="s">
        <v>90</v>
      </c>
      <c r="T716" s="16">
        <v>12</v>
      </c>
      <c r="U716" s="22">
        <v>9</v>
      </c>
      <c r="V716" s="53" t="str">
        <f t="shared" si="173"/>
        <v>ALTER TABLE MDL_ABT_B_PD_TDC_S01 ADD I_QV_R_PID_BAL_LN_L12_09 NUMBER;</v>
      </c>
      <c r="W716" s="9" t="str">
        <f>","&amp;H716&amp;"(CASE WHEN TIPO_CNSM_CD='"&amp;P716&amp;"' AND "&amp;X716&amp;" THEN "&amp;G716&amp;" END) AS "&amp;I716</f>
        <v>,AVG(CASE WHEN TIPO_CNSM_CD='PID_BAL' AND COLDESTIPCRED='CONSUMO' AND B.PERIODOMES=TO_CHAR(ADD_MONTHS(A.REF_DATE,-9),'YYYYMM') THEN VT_R_PGOT_SDOT END) AS I_QV_R_PID_BAL_LN_L12_09</v>
      </c>
      <c r="X716" s="54" t="str">
        <f t="shared" si="167"/>
        <v>COLDESTIPCRED='CONSUMO' AND B.PERIODOMES=TO_CHAR(ADD_MONTHS(A.REF_DATE,-9),'YYYYMM')</v>
      </c>
      <c r="Y716" s="54" t="str">
        <f>","&amp;I716&amp;"=B."&amp;I716</f>
        <v>,I_QV_R_PID_BAL_LN_L12_09=B.I_QV_R_PID_BAL_LN_L12_09</v>
      </c>
      <c r="Z716" s="40" t="str">
        <f>",B."&amp;I716</f>
        <v>,B.I_QV_R_PID_BAL_LN_L12_09</v>
      </c>
    </row>
    <row r="717" spans="1:26" x14ac:dyDescent="0.25">
      <c r="A717" s="8" t="s">
        <v>399</v>
      </c>
      <c r="B717" s="21">
        <f t="shared" si="140"/>
        <v>716</v>
      </c>
      <c r="C717" s="15">
        <f t="shared" si="141"/>
        <v>14</v>
      </c>
      <c r="D717" s="15">
        <f t="shared" si="171"/>
        <v>28</v>
      </c>
      <c r="F717" s="48" t="s">
        <v>409</v>
      </c>
      <c r="G717" s="15" t="s">
        <v>301</v>
      </c>
      <c r="H717" s="15" t="s">
        <v>85</v>
      </c>
      <c r="I717" s="61" t="str">
        <f t="shared" si="172"/>
        <v>I_SV_R_PID_BAL_LN_L12_06</v>
      </c>
      <c r="J717" s="15" cm="1">
        <f t="array" ref="J717">SUMPRODUCT(--(I717=$I$2:$I$625))</f>
        <v>0</v>
      </c>
      <c r="K717" s="14">
        <f t="shared" si="168"/>
        <v>24</v>
      </c>
      <c r="L717" s="15" t="s">
        <v>468</v>
      </c>
      <c r="M717" s="15" t="s">
        <v>10</v>
      </c>
      <c r="N717" s="14" t="s">
        <v>523</v>
      </c>
      <c r="O717" s="15" t="str">
        <f>"R_"&amp;P717&amp;"_"&amp;F717</f>
        <v>R_PID_BAL_LN</v>
      </c>
      <c r="P717" s="15" t="s">
        <v>503</v>
      </c>
      <c r="Q717" s="15" t="str">
        <f>VLOOKUP(Variables!L717,Nomencalture!$G$38:$H$42,2,0)</f>
        <v>Paid Amount / Last Outstanding Balance</v>
      </c>
      <c r="R717" s="16" t="str">
        <f t="shared" si="174"/>
        <v>L12_06</v>
      </c>
      <c r="S717" s="16" t="s">
        <v>90</v>
      </c>
      <c r="T717" s="16">
        <v>12</v>
      </c>
      <c r="U717" s="22">
        <v>6</v>
      </c>
      <c r="V717" s="53" t="str">
        <f t="shared" si="173"/>
        <v>ALTER TABLE MDL_ABT_B_PD_TDC_S01 ADD I_SV_R_PID_BAL_LN_L12_06 NUMBER;</v>
      </c>
      <c r="W717" s="9" t="str">
        <f>","&amp;H717&amp;"(CASE WHEN TIPO_CNSM_CD='"&amp;P717&amp;"' AND "&amp;X717&amp;" THEN "&amp;G717&amp;" END) AS "&amp;I717</f>
        <v>,AVG(CASE WHEN TIPO_CNSM_CD='PID_BAL' AND COLDESTIPCRED='CONSUMO' AND B.PERIODOMES=TO_CHAR(ADD_MONTHS(A.REF_DATE,-6),'YYYYMM') THEN VS_R_PGOT_SDOT END) AS I_SV_R_PID_BAL_LN_L12_06</v>
      </c>
      <c r="X717" s="54" t="str">
        <f t="shared" si="167"/>
        <v>COLDESTIPCRED='CONSUMO' AND B.PERIODOMES=TO_CHAR(ADD_MONTHS(A.REF_DATE,-6),'YYYYMM')</v>
      </c>
      <c r="Y717" s="54" t="str">
        <f>","&amp;I717&amp;"=B."&amp;I717</f>
        <v>,I_SV_R_PID_BAL_LN_L12_06=B.I_SV_R_PID_BAL_LN_L12_06</v>
      </c>
      <c r="Z717" s="40" t="str">
        <f>",B."&amp;I717</f>
        <v>,B.I_SV_R_PID_BAL_LN_L12_06</v>
      </c>
    </row>
    <row r="718" spans="1:26" x14ac:dyDescent="0.25">
      <c r="A718" s="8" t="s">
        <v>399</v>
      </c>
      <c r="B718" s="21">
        <f t="shared" si="140"/>
        <v>717</v>
      </c>
      <c r="C718" s="15">
        <f t="shared" si="141"/>
        <v>15</v>
      </c>
      <c r="D718" s="15">
        <f t="shared" si="171"/>
        <v>28</v>
      </c>
      <c r="F718" s="48" t="s">
        <v>409</v>
      </c>
      <c r="G718" s="15" t="s">
        <v>298</v>
      </c>
      <c r="H718" s="15" t="s">
        <v>85</v>
      </c>
      <c r="I718" s="61" t="str">
        <f t="shared" si="172"/>
        <v>I_AV_R_PID_BAL_LN_L03M</v>
      </c>
      <c r="J718" s="15" cm="1">
        <f t="array" ref="J718">SUMPRODUCT(--(I718=$I$2:$I$625))</f>
        <v>0</v>
      </c>
      <c r="K718" s="14">
        <f t="shared" si="168"/>
        <v>22</v>
      </c>
      <c r="L718" s="15" t="s">
        <v>468</v>
      </c>
      <c r="M718" s="15" t="s">
        <v>10</v>
      </c>
      <c r="N718" s="14" t="s">
        <v>15</v>
      </c>
      <c r="O718" s="15" t="str">
        <f>"R_"&amp;P718&amp;"_"&amp;F718</f>
        <v>R_PID_BAL_LN</v>
      </c>
      <c r="P718" s="15" t="s">
        <v>503</v>
      </c>
      <c r="Q718" s="15" t="str">
        <f>VLOOKUP(Variables!L718,Nomencalture!$G$38:$H$42,2,0)</f>
        <v>Paid Amount / Last Outstanding Balance</v>
      </c>
      <c r="R718" s="16" t="str">
        <f>IF(AND(S718="P",N718="R"),TEXT(T718,"00")&amp;"MB",IF(OR(T718&gt;1,N718="VM"),"L"&amp;TEXT(T718,"00")&amp;"_"&amp;TEXT(U718,"00"),"L"&amp;TEXT(U718,"00")&amp;"M"))</f>
        <v>L03M</v>
      </c>
      <c r="S718" s="16" t="s">
        <v>54</v>
      </c>
      <c r="T718" s="20">
        <v>1</v>
      </c>
      <c r="U718" s="21">
        <v>3</v>
      </c>
      <c r="V718" s="53" t="str">
        <f t="shared" si="173"/>
        <v>ALTER TABLE MDL_ABT_B_PD_TDC_S01 ADD I_AV_R_PID_BAL_LN_L03M NUMBER;</v>
      </c>
      <c r="W718" s="9" t="str">
        <f>","&amp;H718&amp;"(CASE WHEN TIPO_CNSM_CD='"&amp;P718&amp;"' AND "&amp;X718&amp;" THEN "&amp;G718&amp;" END) AS "&amp;I718</f>
        <v>,AVG(CASE WHEN TIPO_CNSM_CD='PID_BAL' AND COLDESTIPCRED='CONSUMO' AND B.PERIODOMES BETWEEN TO_CHAR(ADD_MONTHS(A.REF_DATE,-3),'YYYYMM') AND TO_CHAR(ADD_MONTHS(A.REF_DATE,-1),'YYYYMM') THEN R_PGOT_SDOT END) AS I_AV_R_PID_BAL_LN_L03M</v>
      </c>
      <c r="X718" s="54" t="str">
        <f t="shared" si="167"/>
        <v>COLDESTIPCRED='CONSUMO' AND B.PERIODOMES BETWEEN TO_CHAR(ADD_MONTHS(A.REF_DATE,-3),'YYYYMM') AND TO_CHAR(ADD_MONTHS(A.REF_DATE,-1),'YYYYMM')</v>
      </c>
      <c r="Y718" s="54" t="str">
        <f>","&amp;I718&amp;"=B."&amp;I718</f>
        <v>,I_AV_R_PID_BAL_LN_L03M=B.I_AV_R_PID_BAL_LN_L03M</v>
      </c>
      <c r="Z718" s="40" t="str">
        <f>",B."&amp;I718</f>
        <v>,B.I_AV_R_PID_BAL_LN_L03M</v>
      </c>
    </row>
    <row r="719" spans="1:26" x14ac:dyDescent="0.25">
      <c r="A719" s="8" t="s">
        <v>399</v>
      </c>
      <c r="B719" s="21">
        <f t="shared" si="140"/>
        <v>718</v>
      </c>
      <c r="C719" s="15">
        <f t="shared" si="141"/>
        <v>16</v>
      </c>
      <c r="D719" s="15">
        <f t="shared" si="171"/>
        <v>28</v>
      </c>
      <c r="F719" s="48" t="s">
        <v>409</v>
      </c>
      <c r="G719" s="15" t="s">
        <v>298</v>
      </c>
      <c r="H719" s="15" t="s">
        <v>85</v>
      </c>
      <c r="I719" s="61" t="str">
        <f t="shared" si="172"/>
        <v>I_AV_R_PID_BAL_LN_L06M</v>
      </c>
      <c r="J719" s="15" cm="1">
        <f t="array" ref="J719">SUMPRODUCT(--(I719=$I$2:$I$625))</f>
        <v>0</v>
      </c>
      <c r="K719" s="14">
        <f t="shared" si="168"/>
        <v>22</v>
      </c>
      <c r="L719" s="15" t="s">
        <v>468</v>
      </c>
      <c r="M719" s="15" t="s">
        <v>10</v>
      </c>
      <c r="N719" s="14" t="s">
        <v>15</v>
      </c>
      <c r="O719" s="15" t="str">
        <f>"R_"&amp;P719&amp;"_"&amp;F719</f>
        <v>R_PID_BAL_LN</v>
      </c>
      <c r="P719" s="15" t="s">
        <v>503</v>
      </c>
      <c r="Q719" s="15" t="str">
        <f>VLOOKUP(Variables!L719,Nomencalture!$G$38:$H$42,2,0)</f>
        <v>Paid Amount / Last Outstanding Balance</v>
      </c>
      <c r="R719" s="16" t="str">
        <f>IF(AND(S719="P",N719="R"),TEXT(T719,"00")&amp;"MB",IF(OR(T719&gt;1,N719="VM"),"L"&amp;TEXT(T719,"00")&amp;"_"&amp;TEXT(U719,"00"),"L"&amp;TEXT(U719,"00")&amp;"M"))</f>
        <v>L06M</v>
      </c>
      <c r="S719" s="16" t="s">
        <v>54</v>
      </c>
      <c r="T719" s="20">
        <v>1</v>
      </c>
      <c r="U719" s="21">
        <v>6</v>
      </c>
      <c r="V719" s="53" t="str">
        <f t="shared" si="173"/>
        <v>ALTER TABLE MDL_ABT_B_PD_TDC_S01 ADD I_AV_R_PID_BAL_LN_L06M NUMBER;</v>
      </c>
      <c r="W719" s="9" t="str">
        <f>","&amp;H719&amp;"(CASE WHEN TIPO_CNSM_CD='"&amp;P719&amp;"' AND "&amp;X719&amp;" THEN "&amp;G719&amp;" END) AS "&amp;I719</f>
        <v>,AVG(CASE WHEN TIPO_CNSM_CD='PID_BAL' AND COLDESTIPCRED='CONSUMO' AND B.PERIODOMES BETWEEN TO_CHAR(ADD_MONTHS(A.REF_DATE,-6),'YYYYMM') AND TO_CHAR(ADD_MONTHS(A.REF_DATE,-1),'YYYYMM') THEN R_PGOT_SDOT END) AS I_AV_R_PID_BAL_LN_L06M</v>
      </c>
      <c r="X719" s="54" t="str">
        <f t="shared" si="167"/>
        <v>COLDESTIPCRED='CONSUMO' AND B.PERIODOMES BETWEEN TO_CHAR(ADD_MONTHS(A.REF_DATE,-6),'YYYYMM') AND TO_CHAR(ADD_MONTHS(A.REF_DATE,-1),'YYYYMM')</v>
      </c>
      <c r="Y719" s="54" t="str">
        <f>","&amp;I719&amp;"=B."&amp;I719</f>
        <v>,I_AV_R_PID_BAL_LN_L06M=B.I_AV_R_PID_BAL_LN_L06M</v>
      </c>
      <c r="Z719" s="40" t="str">
        <f>",B."&amp;I719</f>
        <v>,B.I_AV_R_PID_BAL_LN_L06M</v>
      </c>
    </row>
    <row r="720" spans="1:26" x14ac:dyDescent="0.25">
      <c r="A720" s="8" t="s">
        <v>399</v>
      </c>
      <c r="B720" s="21">
        <f t="shared" si="140"/>
        <v>719</v>
      </c>
      <c r="C720" s="15">
        <f t="shared" si="141"/>
        <v>17</v>
      </c>
      <c r="D720" s="15">
        <f t="shared" si="171"/>
        <v>28</v>
      </c>
      <c r="F720" s="48" t="s">
        <v>409</v>
      </c>
      <c r="G720" s="15" t="s">
        <v>298</v>
      </c>
      <c r="H720" s="15" t="s">
        <v>85</v>
      </c>
      <c r="I720" s="61" t="str">
        <f t="shared" si="172"/>
        <v>I_AV_R_PID_BAL_LN_L12M</v>
      </c>
      <c r="J720" s="15" cm="1">
        <f t="array" ref="J720">SUMPRODUCT(--(I720=$I$2:$I$625))</f>
        <v>0</v>
      </c>
      <c r="K720" s="14">
        <f t="shared" si="168"/>
        <v>22</v>
      </c>
      <c r="L720" s="15" t="s">
        <v>468</v>
      </c>
      <c r="M720" s="15" t="s">
        <v>10</v>
      </c>
      <c r="N720" s="14" t="s">
        <v>15</v>
      </c>
      <c r="O720" s="15" t="str">
        <f>"R_"&amp;P720&amp;"_"&amp;F720</f>
        <v>R_PID_BAL_LN</v>
      </c>
      <c r="P720" s="15" t="s">
        <v>503</v>
      </c>
      <c r="Q720" s="15" t="str">
        <f>VLOOKUP(Variables!L720,Nomencalture!$G$38:$H$42,2,0)</f>
        <v>Paid Amount / Last Outstanding Balance</v>
      </c>
      <c r="R720" s="16" t="str">
        <f t="shared" ref="R720:R729" si="175">IF(AND(S720="P",N720="R"),TEXT(T720,"00")&amp;"MB",IF(OR(T720&gt;1,N720="VM"),"L"&amp;TEXT(T720,"00")&amp;"_"&amp;TEXT(U720,"00"),"L"&amp;TEXT(U720,"00")&amp;"M"))</f>
        <v>L12M</v>
      </c>
      <c r="S720" s="16" t="s">
        <v>54</v>
      </c>
      <c r="T720" s="20">
        <v>1</v>
      </c>
      <c r="U720" s="21">
        <v>12</v>
      </c>
      <c r="V720" s="53" t="str">
        <f t="shared" si="173"/>
        <v>ALTER TABLE MDL_ABT_B_PD_TDC_S01 ADD I_AV_R_PID_BAL_LN_L12M NUMBER;</v>
      </c>
      <c r="W720" s="9" t="str">
        <f>","&amp;H720&amp;"(CASE WHEN TIPO_CNSM_CD='"&amp;P720&amp;"' AND "&amp;X720&amp;" THEN "&amp;G720&amp;" END) AS "&amp;I720</f>
        <v>,AVG(CASE WHEN TIPO_CNSM_CD='PID_BAL' AND COLDESTIPCRED='CONSUMO' AND B.PERIODOMES BETWEEN TO_CHAR(ADD_MONTHS(A.REF_DATE,-12),'YYYYMM') AND TO_CHAR(ADD_MONTHS(A.REF_DATE,-1),'YYYYMM') THEN R_PGOT_SDOT END) AS I_AV_R_PID_BAL_LN_L12M</v>
      </c>
      <c r="X720" s="54" t="str">
        <f t="shared" si="167"/>
        <v>COLDESTIPCRED='CONSUMO' AND B.PERIODOMES BETWEEN TO_CHAR(ADD_MONTHS(A.REF_DATE,-12),'YYYYMM') AND TO_CHAR(ADD_MONTHS(A.REF_DATE,-1),'YYYYMM')</v>
      </c>
      <c r="Y720" s="54" t="str">
        <f>","&amp;I720&amp;"=B."&amp;I720</f>
        <v>,I_AV_R_PID_BAL_LN_L12M=B.I_AV_R_PID_BAL_LN_L12M</v>
      </c>
      <c r="Z720" s="40" t="str">
        <f>",B."&amp;I720</f>
        <v>,B.I_AV_R_PID_BAL_LN_L12M</v>
      </c>
    </row>
    <row r="721" spans="1:26" x14ac:dyDescent="0.25">
      <c r="A721" s="8" t="s">
        <v>399</v>
      </c>
      <c r="B721" s="21">
        <f t="shared" si="140"/>
        <v>720</v>
      </c>
      <c r="C721" s="15">
        <f t="shared" si="141"/>
        <v>18</v>
      </c>
      <c r="D721" s="15">
        <f t="shared" si="171"/>
        <v>28</v>
      </c>
      <c r="F721" s="48" t="s">
        <v>409</v>
      </c>
      <c r="G721" s="15" t="s">
        <v>298</v>
      </c>
      <c r="H721" s="15" t="s">
        <v>85</v>
      </c>
      <c r="I721" s="61" t="str">
        <f t="shared" si="172"/>
        <v>I_AV_R_PID_BAL_LN_L13_24</v>
      </c>
      <c r="J721" s="15" cm="1">
        <f t="array" ref="J721">SUMPRODUCT(--(I721=$I$2:$I$625))</f>
        <v>0</v>
      </c>
      <c r="K721" s="14">
        <f t="shared" si="168"/>
        <v>24</v>
      </c>
      <c r="L721" s="15" t="s">
        <v>468</v>
      </c>
      <c r="M721" s="15" t="s">
        <v>10</v>
      </c>
      <c r="N721" s="14" t="s">
        <v>15</v>
      </c>
      <c r="O721" s="15" t="str">
        <f>"R_"&amp;P721&amp;"_"&amp;F721</f>
        <v>R_PID_BAL_LN</v>
      </c>
      <c r="P721" s="15" t="s">
        <v>503</v>
      </c>
      <c r="Q721" s="15" t="str">
        <f>VLOOKUP(Variables!L721,Nomencalture!$G$38:$H$42,2,0)</f>
        <v>Paid Amount / Last Outstanding Balance</v>
      </c>
      <c r="R721" s="16" t="str">
        <f t="shared" si="175"/>
        <v>L13_24</v>
      </c>
      <c r="S721" s="16" t="s">
        <v>54</v>
      </c>
      <c r="T721" s="20">
        <v>13</v>
      </c>
      <c r="U721" s="21">
        <v>24</v>
      </c>
      <c r="V721" s="53" t="str">
        <f t="shared" si="173"/>
        <v>ALTER TABLE MDL_ABT_B_PD_TDC_S01 ADD I_AV_R_PID_BAL_LN_L13_24 NUMBER;</v>
      </c>
      <c r="W721" s="9" t="str">
        <f>","&amp;H721&amp;"(CASE WHEN TIPO_CNSM_CD='"&amp;P721&amp;"' AND "&amp;X721&amp;" THEN "&amp;G721&amp;" END) AS "&amp;I721</f>
        <v>,AVG(CASE WHEN TIPO_CNSM_CD='PID_BAL' AND COLDESTIPCRED='CONSUMO' AND B.PERIODOMES BETWEEN TO_CHAR(ADD_MONTHS(A.REF_DATE,-24),'YYYYMM') AND TO_CHAR(ADD_MONTHS(A.REF_DATE,-13),'YYYYMM') THEN R_PGOT_SDOT END) AS I_AV_R_PID_BAL_LN_L13_24</v>
      </c>
      <c r="X721" s="54" t="str">
        <f t="shared" si="167"/>
        <v>COLDESTIPCRED='CONSUMO' AND B.PERIODOMES BETWEEN TO_CHAR(ADD_MONTHS(A.REF_DATE,-24),'YYYYMM') AND TO_CHAR(ADD_MONTHS(A.REF_DATE,-13),'YYYYMM')</v>
      </c>
      <c r="Y721" s="54" t="str">
        <f>","&amp;I721&amp;"=B."&amp;I721</f>
        <v>,I_AV_R_PID_BAL_LN_L13_24=B.I_AV_R_PID_BAL_LN_L13_24</v>
      </c>
      <c r="Z721" s="40" t="str">
        <f>",B."&amp;I721</f>
        <v>,B.I_AV_R_PID_BAL_LN_L13_24</v>
      </c>
    </row>
    <row r="722" spans="1:26" x14ac:dyDescent="0.25">
      <c r="A722" s="8" t="s">
        <v>399</v>
      </c>
      <c r="B722" s="21">
        <f t="shared" si="140"/>
        <v>721</v>
      </c>
      <c r="C722" s="15">
        <f t="shared" si="141"/>
        <v>19</v>
      </c>
      <c r="D722" s="15">
        <f t="shared" si="171"/>
        <v>28</v>
      </c>
      <c r="F722" s="48" t="s">
        <v>409</v>
      </c>
      <c r="G722" s="15" t="s">
        <v>302</v>
      </c>
      <c r="H722" s="15" t="s">
        <v>86</v>
      </c>
      <c r="I722" s="61" t="str">
        <f t="shared" si="172"/>
        <v>I_SIN_R_PID_BAL_LN_L03M</v>
      </c>
      <c r="J722" s="15" cm="1">
        <f t="array" ref="J722">SUMPRODUCT(--(I722=$I$2:$I$625))</f>
        <v>0</v>
      </c>
      <c r="K722" s="14">
        <f t="shared" si="168"/>
        <v>23</v>
      </c>
      <c r="L722" s="15" t="s">
        <v>468</v>
      </c>
      <c r="M722" s="15" t="s">
        <v>10</v>
      </c>
      <c r="N722" s="14" t="s">
        <v>16</v>
      </c>
      <c r="O722" s="15" t="str">
        <f>"R_"&amp;P722&amp;"_"&amp;F722</f>
        <v>R_PID_BAL_LN</v>
      </c>
      <c r="P722" s="15" t="s">
        <v>503</v>
      </c>
      <c r="Q722" s="15" t="str">
        <f>VLOOKUP(Variables!L722,Nomencalture!$G$38:$H$42,2,0)</f>
        <v>Paid Amount / Last Outstanding Balance</v>
      </c>
      <c r="R722" s="16" t="str">
        <f t="shared" si="175"/>
        <v>L03M</v>
      </c>
      <c r="S722" s="16" t="s">
        <v>54</v>
      </c>
      <c r="T722" s="20">
        <v>1</v>
      </c>
      <c r="U722" s="21">
        <v>3</v>
      </c>
      <c r="V722" s="53" t="str">
        <f t="shared" si="173"/>
        <v>ALTER TABLE MDL_ABT_B_PD_TDC_S01 ADD I_SIN_R_PID_BAL_LN_L03M NUMBER;</v>
      </c>
      <c r="W722" s="9" t="str">
        <f>","&amp;H722&amp;"(CASE WHEN TIPO_CNSM_CD='"&amp;P722&amp;"' AND "&amp;X722&amp;" THEN "&amp;G722&amp;" END) AS "&amp;I722</f>
        <v>,SUM(CASE WHEN TIPO_CNSM_CD='PID_BAL' AND COLDESTIPCRED='CONSUMO' AND B.PERIODOMES BETWEEN TO_CHAR(ADD_MONTHS(A.REF_DATE,-3),'YYYYMM') AND TO_CHAR(ADD_MONTHS(A.REF_DATE,-1),'YYYYMM') THEN IN_R_PGOT_SDOT END) AS I_SIN_R_PID_BAL_LN_L03M</v>
      </c>
      <c r="X722" s="54" t="str">
        <f t="shared" ref="X722:X755" si="176">IF(S722="P","COLDESTIPCRED='CONSUMO' AND B.PERIODOMES=TO_CHAR(ADD_MONTHS(A.REF_DATE,-"&amp;U722&amp;"),'YYYYMM')","COLDESTIPCRED='CONSUMO' AND B.PERIODOMES BETWEEN TO_CHAR(ADD_MONTHS(A.REF_DATE,-"&amp;U722&amp;"),'YYYYMM') AND TO_CHAR(ADD_MONTHS(A.REF_DATE,-"&amp;T722&amp;"),'YYYYMM')")</f>
        <v>COLDESTIPCRED='CONSUMO' AND B.PERIODOMES BETWEEN TO_CHAR(ADD_MONTHS(A.REF_DATE,-3),'YYYYMM') AND TO_CHAR(ADD_MONTHS(A.REF_DATE,-1),'YYYYMM')</v>
      </c>
      <c r="Y722" s="54" t="str">
        <f>","&amp;I722&amp;"=B."&amp;I722</f>
        <v>,I_SIN_R_PID_BAL_LN_L03M=B.I_SIN_R_PID_BAL_LN_L03M</v>
      </c>
      <c r="Z722" s="40" t="str">
        <f>",B."&amp;I722</f>
        <v>,B.I_SIN_R_PID_BAL_LN_L03M</v>
      </c>
    </row>
    <row r="723" spans="1:26" x14ac:dyDescent="0.25">
      <c r="A723" s="8" t="s">
        <v>399</v>
      </c>
      <c r="B723" s="21">
        <f t="shared" si="140"/>
        <v>722</v>
      </c>
      <c r="C723" s="15">
        <f t="shared" si="141"/>
        <v>20</v>
      </c>
      <c r="D723" s="15">
        <f t="shared" si="171"/>
        <v>28</v>
      </c>
      <c r="F723" s="48" t="s">
        <v>409</v>
      </c>
      <c r="G723" s="15" t="s">
        <v>302</v>
      </c>
      <c r="H723" s="15" t="s">
        <v>86</v>
      </c>
      <c r="I723" s="61" t="str">
        <f t="shared" si="172"/>
        <v>I_SIN_R_PID_BAL_LN_L06M</v>
      </c>
      <c r="J723" s="15" cm="1">
        <f t="array" ref="J723">SUMPRODUCT(--(I723=$I$2:$I$625))</f>
        <v>0</v>
      </c>
      <c r="K723" s="14">
        <f t="shared" si="168"/>
        <v>23</v>
      </c>
      <c r="L723" s="15" t="s">
        <v>468</v>
      </c>
      <c r="M723" s="15" t="s">
        <v>10</v>
      </c>
      <c r="N723" s="14" t="s">
        <v>16</v>
      </c>
      <c r="O723" s="15" t="str">
        <f>"R_"&amp;P723&amp;"_"&amp;F723</f>
        <v>R_PID_BAL_LN</v>
      </c>
      <c r="P723" s="15" t="s">
        <v>503</v>
      </c>
      <c r="Q723" s="15" t="str">
        <f>VLOOKUP(Variables!L723,Nomencalture!$G$38:$H$42,2,0)</f>
        <v>Paid Amount / Last Outstanding Balance</v>
      </c>
      <c r="R723" s="16" t="str">
        <f t="shared" si="175"/>
        <v>L06M</v>
      </c>
      <c r="S723" s="16" t="s">
        <v>54</v>
      </c>
      <c r="T723" s="20">
        <v>1</v>
      </c>
      <c r="U723" s="21">
        <v>6</v>
      </c>
      <c r="V723" s="53" t="str">
        <f t="shared" si="173"/>
        <v>ALTER TABLE MDL_ABT_B_PD_TDC_S01 ADD I_SIN_R_PID_BAL_LN_L06M NUMBER;</v>
      </c>
      <c r="W723" s="9" t="str">
        <f>","&amp;H723&amp;"(CASE WHEN TIPO_CNSM_CD='"&amp;P723&amp;"' AND "&amp;X723&amp;" THEN "&amp;G723&amp;" END) AS "&amp;I723</f>
        <v>,SUM(CASE WHEN TIPO_CNSM_CD='PID_BAL' AND COLDESTIPCRED='CONSUMO' AND B.PERIODOMES BETWEEN TO_CHAR(ADD_MONTHS(A.REF_DATE,-6),'YYYYMM') AND TO_CHAR(ADD_MONTHS(A.REF_DATE,-1),'YYYYMM') THEN IN_R_PGOT_SDOT END) AS I_SIN_R_PID_BAL_LN_L06M</v>
      </c>
      <c r="X723" s="54" t="str">
        <f t="shared" si="176"/>
        <v>COLDESTIPCRED='CONSUMO' AND B.PERIODOMES BETWEEN TO_CHAR(ADD_MONTHS(A.REF_DATE,-6),'YYYYMM') AND TO_CHAR(ADD_MONTHS(A.REF_DATE,-1),'YYYYMM')</v>
      </c>
      <c r="Y723" s="54" t="str">
        <f>","&amp;I723&amp;"=B."&amp;I723</f>
        <v>,I_SIN_R_PID_BAL_LN_L06M=B.I_SIN_R_PID_BAL_LN_L06M</v>
      </c>
      <c r="Z723" s="40" t="str">
        <f>",B."&amp;I723</f>
        <v>,B.I_SIN_R_PID_BAL_LN_L06M</v>
      </c>
    </row>
    <row r="724" spans="1:26" x14ac:dyDescent="0.25">
      <c r="A724" s="8" t="s">
        <v>399</v>
      </c>
      <c r="B724" s="21">
        <f t="shared" si="140"/>
        <v>723</v>
      </c>
      <c r="C724" s="15">
        <f t="shared" si="141"/>
        <v>21</v>
      </c>
      <c r="D724" s="15">
        <f t="shared" si="171"/>
        <v>28</v>
      </c>
      <c r="F724" s="48" t="s">
        <v>409</v>
      </c>
      <c r="G724" s="15" t="s">
        <v>302</v>
      </c>
      <c r="H724" s="15" t="s">
        <v>86</v>
      </c>
      <c r="I724" s="61" t="str">
        <f t="shared" si="172"/>
        <v>I_SIN_R_PID_BAL_LN_L12M</v>
      </c>
      <c r="J724" s="15" cm="1">
        <f t="array" ref="J724">SUMPRODUCT(--(I724=$I$2:$I$625))</f>
        <v>0</v>
      </c>
      <c r="K724" s="14">
        <f t="shared" si="168"/>
        <v>23</v>
      </c>
      <c r="L724" s="15" t="s">
        <v>468</v>
      </c>
      <c r="M724" s="15" t="s">
        <v>10</v>
      </c>
      <c r="N724" s="14" t="s">
        <v>16</v>
      </c>
      <c r="O724" s="15" t="str">
        <f>"R_"&amp;P724&amp;"_"&amp;F724</f>
        <v>R_PID_BAL_LN</v>
      </c>
      <c r="P724" s="15" t="s">
        <v>503</v>
      </c>
      <c r="Q724" s="15" t="str">
        <f>VLOOKUP(Variables!L724,Nomencalture!$G$38:$H$42,2,0)</f>
        <v>Paid Amount / Last Outstanding Balance</v>
      </c>
      <c r="R724" s="16" t="str">
        <f t="shared" si="175"/>
        <v>L12M</v>
      </c>
      <c r="S724" s="16" t="s">
        <v>54</v>
      </c>
      <c r="T724" s="20">
        <v>1</v>
      </c>
      <c r="U724" s="21">
        <v>12</v>
      </c>
      <c r="V724" s="53" t="str">
        <f t="shared" si="173"/>
        <v>ALTER TABLE MDL_ABT_B_PD_TDC_S01 ADD I_SIN_R_PID_BAL_LN_L12M NUMBER;</v>
      </c>
      <c r="W724" s="9" t="str">
        <f>","&amp;H724&amp;"(CASE WHEN TIPO_CNSM_CD='"&amp;P724&amp;"' AND "&amp;X724&amp;" THEN "&amp;G724&amp;" END) AS "&amp;I724</f>
        <v>,SUM(CASE WHEN TIPO_CNSM_CD='PID_BAL' AND COLDESTIPCRED='CONSUMO' AND B.PERIODOMES BETWEEN TO_CHAR(ADD_MONTHS(A.REF_DATE,-12),'YYYYMM') AND TO_CHAR(ADD_MONTHS(A.REF_DATE,-1),'YYYYMM') THEN IN_R_PGOT_SDOT END) AS I_SIN_R_PID_BAL_LN_L12M</v>
      </c>
      <c r="X724" s="54" t="str">
        <f t="shared" si="176"/>
        <v>COLDESTIPCRED='CONSUMO' AND B.PERIODOMES BETWEEN TO_CHAR(ADD_MONTHS(A.REF_DATE,-12),'YYYYMM') AND TO_CHAR(ADD_MONTHS(A.REF_DATE,-1),'YYYYMM')</v>
      </c>
      <c r="Y724" s="54" t="str">
        <f>","&amp;I724&amp;"=B."&amp;I724</f>
        <v>,I_SIN_R_PID_BAL_LN_L12M=B.I_SIN_R_PID_BAL_LN_L12M</v>
      </c>
      <c r="Z724" s="40" t="str">
        <f>",B."&amp;I724</f>
        <v>,B.I_SIN_R_PID_BAL_LN_L12M</v>
      </c>
    </row>
    <row r="725" spans="1:26" x14ac:dyDescent="0.25">
      <c r="A725" s="8" t="s">
        <v>399</v>
      </c>
      <c r="B725" s="21">
        <f t="shared" si="140"/>
        <v>724</v>
      </c>
      <c r="C725" s="15">
        <f t="shared" si="141"/>
        <v>22</v>
      </c>
      <c r="D725" s="15">
        <f t="shared" si="171"/>
        <v>28</v>
      </c>
      <c r="F725" s="48" t="s">
        <v>409</v>
      </c>
      <c r="G725" s="15" t="s">
        <v>302</v>
      </c>
      <c r="H725" s="15" t="s">
        <v>86</v>
      </c>
      <c r="I725" s="61" t="str">
        <f t="shared" si="172"/>
        <v>I_SIN_R_PID_BAL_LN_L13_24</v>
      </c>
      <c r="J725" s="15" cm="1">
        <f t="array" ref="J725">SUMPRODUCT(--(I725=$I$2:$I$625))</f>
        <v>0</v>
      </c>
      <c r="K725" s="14">
        <f t="shared" si="168"/>
        <v>25</v>
      </c>
      <c r="L725" s="15" t="s">
        <v>468</v>
      </c>
      <c r="M725" s="15" t="s">
        <v>10</v>
      </c>
      <c r="N725" s="14" t="s">
        <v>16</v>
      </c>
      <c r="O725" s="15" t="str">
        <f>"R_"&amp;P725&amp;"_"&amp;F725</f>
        <v>R_PID_BAL_LN</v>
      </c>
      <c r="P725" s="15" t="s">
        <v>503</v>
      </c>
      <c r="Q725" s="15" t="str">
        <f>VLOOKUP(Variables!L725,Nomencalture!$G$38:$H$42,2,0)</f>
        <v>Paid Amount / Last Outstanding Balance</v>
      </c>
      <c r="R725" s="16" t="str">
        <f t="shared" si="175"/>
        <v>L13_24</v>
      </c>
      <c r="S725" s="16" t="s">
        <v>54</v>
      </c>
      <c r="T725" s="20">
        <v>13</v>
      </c>
      <c r="U725" s="21">
        <v>24</v>
      </c>
      <c r="V725" s="53" t="str">
        <f t="shared" si="173"/>
        <v>ALTER TABLE MDL_ABT_B_PD_TDC_S01 ADD I_SIN_R_PID_BAL_LN_L13_24 NUMBER;</v>
      </c>
      <c r="W725" s="9" t="str">
        <f>","&amp;H725&amp;"(CASE WHEN TIPO_CNSM_CD='"&amp;P725&amp;"' AND "&amp;X725&amp;" THEN "&amp;G725&amp;" END) AS "&amp;I725</f>
        <v>,SUM(CASE WHEN TIPO_CNSM_CD='PID_BAL' AND COLDESTIPCRED='CONSUMO' AND B.PERIODOMES BETWEEN TO_CHAR(ADD_MONTHS(A.REF_DATE,-24),'YYYYMM') AND TO_CHAR(ADD_MONTHS(A.REF_DATE,-13),'YYYYMM') THEN IN_R_PGOT_SDOT END) AS I_SIN_R_PID_BAL_LN_L13_24</v>
      </c>
      <c r="X725" s="54" t="str">
        <f t="shared" si="176"/>
        <v>COLDESTIPCRED='CONSUMO' AND B.PERIODOMES BETWEEN TO_CHAR(ADD_MONTHS(A.REF_DATE,-24),'YYYYMM') AND TO_CHAR(ADD_MONTHS(A.REF_DATE,-13),'YYYYMM')</v>
      </c>
      <c r="Y725" s="54" t="str">
        <f>","&amp;I725&amp;"=B."&amp;I725</f>
        <v>,I_SIN_R_PID_BAL_LN_L13_24=B.I_SIN_R_PID_BAL_LN_L13_24</v>
      </c>
      <c r="Z725" s="40" t="str">
        <f>",B."&amp;I725</f>
        <v>,B.I_SIN_R_PID_BAL_LN_L13_24</v>
      </c>
    </row>
    <row r="726" spans="1:26" x14ac:dyDescent="0.25">
      <c r="A726" s="8" t="s">
        <v>399</v>
      </c>
      <c r="B726" s="21">
        <f t="shared" si="140"/>
        <v>725</v>
      </c>
      <c r="C726" s="15">
        <f t="shared" si="141"/>
        <v>23</v>
      </c>
      <c r="D726" s="15">
        <f t="shared" si="171"/>
        <v>28</v>
      </c>
      <c r="F726" s="48" t="s">
        <v>409</v>
      </c>
      <c r="G726" s="15" t="s">
        <v>303</v>
      </c>
      <c r="H726" s="15" t="s">
        <v>86</v>
      </c>
      <c r="I726" s="61" t="str">
        <f t="shared" si="172"/>
        <v>I_SDC_R_PID_BAL_LN_L03M</v>
      </c>
      <c r="J726" s="15" cm="1">
        <f t="array" ref="J726">SUMPRODUCT(--(I726=$I$2:$I$625))</f>
        <v>0</v>
      </c>
      <c r="K726" s="14">
        <f t="shared" si="168"/>
        <v>23</v>
      </c>
      <c r="L726" s="15" t="s">
        <v>468</v>
      </c>
      <c r="M726" s="15" t="s">
        <v>10</v>
      </c>
      <c r="N726" s="14" t="s">
        <v>17</v>
      </c>
      <c r="O726" s="15" t="str">
        <f>"R_"&amp;P726&amp;"_"&amp;F726</f>
        <v>R_PID_BAL_LN</v>
      </c>
      <c r="P726" s="15" t="s">
        <v>503</v>
      </c>
      <c r="Q726" s="15" t="str">
        <f>VLOOKUP(Variables!L726,Nomencalture!$G$38:$H$42,2,0)</f>
        <v>Paid Amount / Last Outstanding Balance</v>
      </c>
      <c r="R726" s="16" t="str">
        <f t="shared" si="175"/>
        <v>L03M</v>
      </c>
      <c r="S726" s="16" t="s">
        <v>54</v>
      </c>
      <c r="T726" s="20">
        <v>1</v>
      </c>
      <c r="U726" s="21">
        <v>3</v>
      </c>
      <c r="V726" s="53" t="str">
        <f t="shared" si="173"/>
        <v>ALTER TABLE MDL_ABT_B_PD_TDC_S01 ADD I_SDC_R_PID_BAL_LN_L03M NUMBER;</v>
      </c>
      <c r="W726" s="9" t="str">
        <f>","&amp;H726&amp;"(CASE WHEN TIPO_CNSM_CD='"&amp;P726&amp;"' AND "&amp;X726&amp;" THEN "&amp;G726&amp;" END) AS "&amp;I726</f>
        <v>,SUM(CASE WHEN TIPO_CNSM_CD='PID_BAL' AND COLDESTIPCRED='CONSUMO' AND B.PERIODOMES BETWEEN TO_CHAR(ADD_MONTHS(A.REF_DATE,-3),'YYYYMM') AND TO_CHAR(ADD_MONTHS(A.REF_DATE,-1),'YYYYMM') THEN DC_R_PGOT_SDOT END) AS I_SDC_R_PID_BAL_LN_L03M</v>
      </c>
      <c r="X726" s="54" t="str">
        <f t="shared" si="176"/>
        <v>COLDESTIPCRED='CONSUMO' AND B.PERIODOMES BETWEEN TO_CHAR(ADD_MONTHS(A.REF_DATE,-3),'YYYYMM') AND TO_CHAR(ADD_MONTHS(A.REF_DATE,-1),'YYYYMM')</v>
      </c>
      <c r="Y726" s="54" t="str">
        <f>","&amp;I726&amp;"=B."&amp;I726</f>
        <v>,I_SDC_R_PID_BAL_LN_L03M=B.I_SDC_R_PID_BAL_LN_L03M</v>
      </c>
      <c r="Z726" s="40" t="str">
        <f>",B."&amp;I726</f>
        <v>,B.I_SDC_R_PID_BAL_LN_L03M</v>
      </c>
    </row>
    <row r="727" spans="1:26" x14ac:dyDescent="0.25">
      <c r="A727" s="8" t="s">
        <v>399</v>
      </c>
      <c r="B727" s="21">
        <f t="shared" si="140"/>
        <v>726</v>
      </c>
      <c r="C727" s="15">
        <f t="shared" si="141"/>
        <v>24</v>
      </c>
      <c r="D727" s="15">
        <f t="shared" si="171"/>
        <v>28</v>
      </c>
      <c r="F727" s="48" t="s">
        <v>409</v>
      </c>
      <c r="G727" s="15" t="s">
        <v>303</v>
      </c>
      <c r="H727" s="15" t="s">
        <v>86</v>
      </c>
      <c r="I727" s="61" t="str">
        <f t="shared" si="172"/>
        <v>I_SDC_R_PID_BAL_LN_L06M</v>
      </c>
      <c r="J727" s="15" cm="1">
        <f t="array" ref="J727">SUMPRODUCT(--(I727=$I$2:$I$625))</f>
        <v>0</v>
      </c>
      <c r="K727" s="14">
        <f t="shared" si="168"/>
        <v>23</v>
      </c>
      <c r="L727" s="15" t="s">
        <v>468</v>
      </c>
      <c r="M727" s="15" t="s">
        <v>10</v>
      </c>
      <c r="N727" s="14" t="s">
        <v>17</v>
      </c>
      <c r="O727" s="15" t="str">
        <f>"R_"&amp;P727&amp;"_"&amp;F727</f>
        <v>R_PID_BAL_LN</v>
      </c>
      <c r="P727" s="15" t="s">
        <v>503</v>
      </c>
      <c r="Q727" s="15" t="str">
        <f>VLOOKUP(Variables!L727,Nomencalture!$G$38:$H$42,2,0)</f>
        <v>Paid Amount / Last Outstanding Balance</v>
      </c>
      <c r="R727" s="16" t="str">
        <f t="shared" si="175"/>
        <v>L06M</v>
      </c>
      <c r="S727" s="16" t="s">
        <v>54</v>
      </c>
      <c r="T727" s="20">
        <v>1</v>
      </c>
      <c r="U727" s="21">
        <v>6</v>
      </c>
      <c r="V727" s="53" t="str">
        <f t="shared" si="173"/>
        <v>ALTER TABLE MDL_ABT_B_PD_TDC_S01 ADD I_SDC_R_PID_BAL_LN_L06M NUMBER;</v>
      </c>
      <c r="W727" s="9" t="str">
        <f>","&amp;H727&amp;"(CASE WHEN TIPO_CNSM_CD='"&amp;P727&amp;"' AND "&amp;X727&amp;" THEN "&amp;G727&amp;" END) AS "&amp;I727</f>
        <v>,SUM(CASE WHEN TIPO_CNSM_CD='PID_BAL' AND COLDESTIPCRED='CONSUMO' AND B.PERIODOMES BETWEEN TO_CHAR(ADD_MONTHS(A.REF_DATE,-6),'YYYYMM') AND TO_CHAR(ADD_MONTHS(A.REF_DATE,-1),'YYYYMM') THEN DC_R_PGOT_SDOT END) AS I_SDC_R_PID_BAL_LN_L06M</v>
      </c>
      <c r="X727" s="54" t="str">
        <f t="shared" si="176"/>
        <v>COLDESTIPCRED='CONSUMO' AND B.PERIODOMES BETWEEN TO_CHAR(ADD_MONTHS(A.REF_DATE,-6),'YYYYMM') AND TO_CHAR(ADD_MONTHS(A.REF_DATE,-1),'YYYYMM')</v>
      </c>
      <c r="Y727" s="54" t="str">
        <f>","&amp;I727&amp;"=B."&amp;I727</f>
        <v>,I_SDC_R_PID_BAL_LN_L06M=B.I_SDC_R_PID_BAL_LN_L06M</v>
      </c>
      <c r="Z727" s="40" t="str">
        <f>",B."&amp;I727</f>
        <v>,B.I_SDC_R_PID_BAL_LN_L06M</v>
      </c>
    </row>
    <row r="728" spans="1:26" x14ac:dyDescent="0.25">
      <c r="A728" s="8" t="s">
        <v>399</v>
      </c>
      <c r="B728" s="21">
        <f t="shared" si="140"/>
        <v>727</v>
      </c>
      <c r="C728" s="15">
        <f t="shared" si="141"/>
        <v>25</v>
      </c>
      <c r="D728" s="15">
        <f t="shared" si="171"/>
        <v>28</v>
      </c>
      <c r="F728" s="48" t="s">
        <v>409</v>
      </c>
      <c r="G728" s="15" t="s">
        <v>303</v>
      </c>
      <c r="H728" s="15" t="s">
        <v>86</v>
      </c>
      <c r="I728" s="61" t="str">
        <f t="shared" si="172"/>
        <v>I_SDC_R_PID_BAL_LN_L12M</v>
      </c>
      <c r="J728" s="15" cm="1">
        <f t="array" ref="J728">SUMPRODUCT(--(I728=$I$2:$I$625))</f>
        <v>0</v>
      </c>
      <c r="K728" s="14">
        <f t="shared" si="168"/>
        <v>23</v>
      </c>
      <c r="L728" s="15" t="s">
        <v>468</v>
      </c>
      <c r="M728" s="15" t="s">
        <v>10</v>
      </c>
      <c r="N728" s="14" t="s">
        <v>17</v>
      </c>
      <c r="O728" s="15" t="str">
        <f>"R_"&amp;P728&amp;"_"&amp;F728</f>
        <v>R_PID_BAL_LN</v>
      </c>
      <c r="P728" s="15" t="s">
        <v>503</v>
      </c>
      <c r="Q728" s="15" t="str">
        <f>VLOOKUP(Variables!L728,Nomencalture!$G$38:$H$42,2,0)</f>
        <v>Paid Amount / Last Outstanding Balance</v>
      </c>
      <c r="R728" s="16" t="str">
        <f t="shared" si="175"/>
        <v>L12M</v>
      </c>
      <c r="S728" s="16" t="s">
        <v>54</v>
      </c>
      <c r="T728" s="20">
        <v>1</v>
      </c>
      <c r="U728" s="21">
        <v>12</v>
      </c>
      <c r="V728" s="53" t="str">
        <f t="shared" si="173"/>
        <v>ALTER TABLE MDL_ABT_B_PD_TDC_S01 ADD I_SDC_R_PID_BAL_LN_L12M NUMBER;</v>
      </c>
      <c r="W728" s="9" t="str">
        <f>","&amp;H728&amp;"(CASE WHEN TIPO_CNSM_CD='"&amp;P728&amp;"' AND "&amp;X728&amp;" THEN "&amp;G728&amp;" END) AS "&amp;I728</f>
        <v>,SUM(CASE WHEN TIPO_CNSM_CD='PID_BAL' AND COLDESTIPCRED='CONSUMO' AND B.PERIODOMES BETWEEN TO_CHAR(ADD_MONTHS(A.REF_DATE,-12),'YYYYMM') AND TO_CHAR(ADD_MONTHS(A.REF_DATE,-1),'YYYYMM') THEN DC_R_PGOT_SDOT END) AS I_SDC_R_PID_BAL_LN_L12M</v>
      </c>
      <c r="X728" s="54" t="str">
        <f t="shared" si="176"/>
        <v>COLDESTIPCRED='CONSUMO' AND B.PERIODOMES BETWEEN TO_CHAR(ADD_MONTHS(A.REF_DATE,-12),'YYYYMM') AND TO_CHAR(ADD_MONTHS(A.REF_DATE,-1),'YYYYMM')</v>
      </c>
      <c r="Y728" s="54" t="str">
        <f>","&amp;I728&amp;"=B."&amp;I728</f>
        <v>,I_SDC_R_PID_BAL_LN_L12M=B.I_SDC_R_PID_BAL_LN_L12M</v>
      </c>
      <c r="Z728" s="40" t="str">
        <f>",B."&amp;I728</f>
        <v>,B.I_SDC_R_PID_BAL_LN_L12M</v>
      </c>
    </row>
    <row r="729" spans="1:26" x14ac:dyDescent="0.25">
      <c r="A729" s="30" t="s">
        <v>399</v>
      </c>
      <c r="B729" s="24">
        <f t="shared" si="140"/>
        <v>728</v>
      </c>
      <c r="C729" s="18">
        <f t="shared" si="141"/>
        <v>26</v>
      </c>
      <c r="D729" s="18">
        <f t="shared" si="171"/>
        <v>28</v>
      </c>
      <c r="E729" s="49"/>
      <c r="F729" s="49" t="s">
        <v>409</v>
      </c>
      <c r="G729" s="18" t="s">
        <v>303</v>
      </c>
      <c r="H729" s="18" t="s">
        <v>86</v>
      </c>
      <c r="I729" s="62" t="str">
        <f t="shared" si="172"/>
        <v>I_SDC_R_PID_BAL_LN_L13_24</v>
      </c>
      <c r="J729" s="18" cm="1">
        <f t="array" ref="J729">SUMPRODUCT(--(I729=$I$2:$I$625))</f>
        <v>0</v>
      </c>
      <c r="K729" s="17">
        <f t="shared" si="168"/>
        <v>25</v>
      </c>
      <c r="L729" s="18" t="s">
        <v>468</v>
      </c>
      <c r="M729" s="18" t="s">
        <v>10</v>
      </c>
      <c r="N729" s="17" t="s">
        <v>17</v>
      </c>
      <c r="O729" s="18" t="str">
        <f>"R_"&amp;P729&amp;"_"&amp;F729</f>
        <v>R_PID_BAL_LN</v>
      </c>
      <c r="P729" s="18" t="s">
        <v>503</v>
      </c>
      <c r="Q729" s="18" t="str">
        <f>VLOOKUP(Variables!L729,Nomencalture!$G$38:$H$42,2,0)</f>
        <v>Paid Amount / Last Outstanding Balance</v>
      </c>
      <c r="R729" s="19" t="str">
        <f t="shared" si="175"/>
        <v>L13_24</v>
      </c>
      <c r="S729" s="19" t="s">
        <v>54</v>
      </c>
      <c r="T729" s="23">
        <v>13</v>
      </c>
      <c r="U729" s="24">
        <v>24</v>
      </c>
      <c r="V729" s="53" t="str">
        <f t="shared" si="173"/>
        <v>ALTER TABLE MDL_ABT_B_PD_TDC_S01 ADD I_SDC_R_PID_BAL_LN_L13_24 NUMBER;</v>
      </c>
      <c r="W729" s="9" t="str">
        <f>","&amp;H729&amp;"(CASE WHEN TIPO_CNSM_CD='"&amp;P729&amp;"' AND "&amp;X729&amp;" THEN "&amp;G729&amp;" END) AS "&amp;I729</f>
        <v>,SUM(CASE WHEN TIPO_CNSM_CD='PID_BAL' AND COLDESTIPCRED='CONSUMO' AND B.PERIODOMES BETWEEN TO_CHAR(ADD_MONTHS(A.REF_DATE,-24),'YYYYMM') AND TO_CHAR(ADD_MONTHS(A.REF_DATE,-13),'YYYYMM') THEN DC_R_PGOT_SDOT END) AS I_SDC_R_PID_BAL_LN_L13_24</v>
      </c>
      <c r="X729" s="57" t="str">
        <f t="shared" si="176"/>
        <v>COLDESTIPCRED='CONSUMO' AND B.PERIODOMES BETWEEN TO_CHAR(ADD_MONTHS(A.REF_DATE,-24),'YYYYMM') AND TO_CHAR(ADD_MONTHS(A.REF_DATE,-13),'YYYYMM')</v>
      </c>
      <c r="Y729" s="54" t="str">
        <f>","&amp;I729&amp;"=B."&amp;I729</f>
        <v>,I_SDC_R_PID_BAL_LN_L13_24=B.I_SDC_R_PID_BAL_LN_L13_24</v>
      </c>
      <c r="Z729" s="40" t="str">
        <f>",B."&amp;I729</f>
        <v>,B.I_SDC_R_PID_BAL_LN_L13_24</v>
      </c>
    </row>
    <row r="730" spans="1:26" x14ac:dyDescent="0.25">
      <c r="A730" s="8" t="s">
        <v>399</v>
      </c>
      <c r="B730" s="21">
        <f t="shared" si="140"/>
        <v>729</v>
      </c>
      <c r="C730" s="15">
        <f t="shared" si="141"/>
        <v>1</v>
      </c>
      <c r="D730" s="15">
        <f t="shared" si="171"/>
        <v>29</v>
      </c>
      <c r="F730" s="48" t="s">
        <v>409</v>
      </c>
      <c r="G730" s="15" t="s">
        <v>322</v>
      </c>
      <c r="H730" s="15" t="s">
        <v>85</v>
      </c>
      <c r="I730" s="61" t="str">
        <f>M730&amp;"_"&amp;IF(N730&lt;&gt;"R",N730&amp;"_","")&amp;O730&amp;IF(R730&lt;&gt;"", "_", "")&amp;R730</f>
        <v>I_R_PYM_BAL_LN_00MB</v>
      </c>
      <c r="J730" s="15" cm="1">
        <f t="array" ref="J730">SUMPRODUCT(--(I730=$I$2:$I$625))</f>
        <v>0</v>
      </c>
      <c r="K730" s="14">
        <f t="shared" si="168"/>
        <v>19</v>
      </c>
      <c r="L730" s="15" t="s">
        <v>448</v>
      </c>
      <c r="M730" s="15" t="s">
        <v>10</v>
      </c>
      <c r="N730" s="14" t="s">
        <v>11</v>
      </c>
      <c r="O730" s="15" t="str">
        <f>"R_"&amp;P730&amp;"_"&amp;F730</f>
        <v>R_PYM_BAL_LN</v>
      </c>
      <c r="P730" s="15" t="s">
        <v>490</v>
      </c>
      <c r="Q730" s="15" t="str">
        <f>VLOOKUP(Variables!L730,Nomencalture!$G$38:$H$42,2,0)</f>
        <v>Last Payment / Last Outstanding Balance</v>
      </c>
      <c r="R730" s="16" t="str">
        <f t="shared" ref="R730:R736" si="177">IF(AND(S730="P",N730="R"),TEXT(T730,"00")&amp;"MB",IF(T730&gt;1,"L"&amp;TEXT(T730,"00")&amp;"_"&amp;TEXT(U730,"00"),"L"&amp;TEXT(U730,"00")&amp;"M"))</f>
        <v>00MB</v>
      </c>
      <c r="S730" s="16" t="s">
        <v>90</v>
      </c>
      <c r="T730" s="21">
        <v>0</v>
      </c>
      <c r="U730" s="21">
        <v>0</v>
      </c>
      <c r="V730" s="53" t="str">
        <f t="shared" si="173"/>
        <v>ALTER TABLE MDL_ABT_B_PD_TDC_S01 ADD I_R_PYM_BAL_LN_00MB NUMBER;</v>
      </c>
      <c r="W730" s="9" t="str">
        <f>","&amp;H730&amp;"(CASE WHEN TIPO_CNSM_CD='"&amp;P730&amp;"' AND "&amp;X730&amp;" THEN "&amp;G730&amp;" END) AS "&amp;I730</f>
        <v>,AVG(CASE WHEN TIPO_CNSM_CD='PYM_BAL' AND COLDESTIPCRED='CONSUMO' AND B.PERIODOMES=TO_CHAR(ADD_MONTHS(A.REF_DATE,-0),'YYYYMM') THEN R_PGOA_SDOT END) AS I_R_PYM_BAL_LN_00MB</v>
      </c>
      <c r="X730" s="54" t="str">
        <f t="shared" si="176"/>
        <v>COLDESTIPCRED='CONSUMO' AND B.PERIODOMES=TO_CHAR(ADD_MONTHS(A.REF_DATE,-0),'YYYYMM')</v>
      </c>
      <c r="Y730" s="54" t="str">
        <f>","&amp;I730&amp;"=B."&amp;I730</f>
        <v>,I_R_PYM_BAL_LN_00MB=B.I_R_PYM_BAL_LN_00MB</v>
      </c>
      <c r="Z730" s="40" t="str">
        <f>",B."&amp;I730</f>
        <v>,B.I_R_PYM_BAL_LN_00MB</v>
      </c>
    </row>
    <row r="731" spans="1:26" x14ac:dyDescent="0.25">
      <c r="A731" s="8" t="s">
        <v>399</v>
      </c>
      <c r="B731" s="21">
        <f t="shared" si="140"/>
        <v>730</v>
      </c>
      <c r="C731" s="15">
        <f t="shared" si="141"/>
        <v>2</v>
      </c>
      <c r="D731" s="15">
        <f t="shared" ref="D731:D794" si="178">IF(MOD(B730,26)=0,D730+1,D730)</f>
        <v>29</v>
      </c>
      <c r="F731" s="48" t="s">
        <v>409</v>
      </c>
      <c r="G731" s="15" t="s">
        <v>322</v>
      </c>
      <c r="H731" s="15" t="s">
        <v>85</v>
      </c>
      <c r="I731" s="61" t="str">
        <f t="shared" ref="I731:I781" si="179">M731&amp;"_"&amp;IF(N731&lt;&gt;"R",N731&amp;"_","")&amp;O731&amp;IF(R731&lt;&gt;"", "_", "")&amp;R731</f>
        <v>I_R_PYM_BAL_LN_01MB</v>
      </c>
      <c r="J731" s="15" cm="1">
        <f t="array" ref="J731">SUMPRODUCT(--(I731=$I$2:$I$625))</f>
        <v>0</v>
      </c>
      <c r="K731" s="14">
        <f t="shared" si="168"/>
        <v>19</v>
      </c>
      <c r="L731" s="15" t="s">
        <v>448</v>
      </c>
      <c r="M731" s="15" t="s">
        <v>10</v>
      </c>
      <c r="N731" s="14" t="s">
        <v>11</v>
      </c>
      <c r="O731" s="15" t="str">
        <f>"R_"&amp;P731&amp;"_"&amp;F731</f>
        <v>R_PYM_BAL_LN</v>
      </c>
      <c r="P731" s="15" t="s">
        <v>490</v>
      </c>
      <c r="Q731" s="15" t="str">
        <f>VLOOKUP(Variables!L731,Nomencalture!$G$38:$H$42,2,0)</f>
        <v>Last Payment / Last Outstanding Balance</v>
      </c>
      <c r="R731" s="16" t="str">
        <f t="shared" si="177"/>
        <v>01MB</v>
      </c>
      <c r="S731" s="16" t="s">
        <v>90</v>
      </c>
      <c r="T731" s="21">
        <v>1</v>
      </c>
      <c r="U731" s="21">
        <v>1</v>
      </c>
      <c r="V731" s="53" t="str">
        <f t="shared" si="173"/>
        <v>ALTER TABLE MDL_ABT_B_PD_TDC_S01 ADD I_R_PYM_BAL_LN_01MB NUMBER;</v>
      </c>
      <c r="W731" s="9" t="str">
        <f>","&amp;H731&amp;"(CASE WHEN TIPO_CNSM_CD='"&amp;P731&amp;"' AND "&amp;X731&amp;" THEN "&amp;G731&amp;" END) AS "&amp;I731</f>
        <v>,AVG(CASE WHEN TIPO_CNSM_CD='PYM_BAL' AND COLDESTIPCRED='CONSUMO' AND B.PERIODOMES=TO_CHAR(ADD_MONTHS(A.REF_DATE,-1),'YYYYMM') THEN R_PGOA_SDOT END) AS I_R_PYM_BAL_LN_01MB</v>
      </c>
      <c r="X731" s="54" t="str">
        <f t="shared" si="176"/>
        <v>COLDESTIPCRED='CONSUMO' AND B.PERIODOMES=TO_CHAR(ADD_MONTHS(A.REF_DATE,-1),'YYYYMM')</v>
      </c>
      <c r="Y731" s="54" t="str">
        <f>","&amp;I731&amp;"=B."&amp;I731</f>
        <v>,I_R_PYM_BAL_LN_01MB=B.I_R_PYM_BAL_LN_01MB</v>
      </c>
      <c r="Z731" s="40" t="str">
        <f>",B."&amp;I731</f>
        <v>,B.I_R_PYM_BAL_LN_01MB</v>
      </c>
    </row>
    <row r="732" spans="1:26" x14ac:dyDescent="0.25">
      <c r="A732" s="8" t="s">
        <v>399</v>
      </c>
      <c r="B732" s="21">
        <f t="shared" si="140"/>
        <v>731</v>
      </c>
      <c r="C732" s="15">
        <f t="shared" si="141"/>
        <v>3</v>
      </c>
      <c r="D732" s="15">
        <f t="shared" si="178"/>
        <v>29</v>
      </c>
      <c r="F732" s="48" t="s">
        <v>409</v>
      </c>
      <c r="G732" s="15" t="s">
        <v>322</v>
      </c>
      <c r="H732" s="15" t="s">
        <v>85</v>
      </c>
      <c r="I732" s="61" t="str">
        <f t="shared" si="179"/>
        <v>I_R_PYM_BAL_LN_02MB</v>
      </c>
      <c r="J732" s="15" cm="1">
        <f t="array" ref="J732">SUMPRODUCT(--(I732=$I$2:$I$625))</f>
        <v>0</v>
      </c>
      <c r="K732" s="14">
        <f t="shared" si="168"/>
        <v>19</v>
      </c>
      <c r="L732" s="15" t="s">
        <v>448</v>
      </c>
      <c r="M732" s="15" t="s">
        <v>10</v>
      </c>
      <c r="N732" s="14" t="s">
        <v>11</v>
      </c>
      <c r="O732" s="15" t="str">
        <f>"R_"&amp;P732&amp;"_"&amp;F732</f>
        <v>R_PYM_BAL_LN</v>
      </c>
      <c r="P732" s="15" t="s">
        <v>490</v>
      </c>
      <c r="Q732" s="15" t="str">
        <f>VLOOKUP(Variables!L732,Nomencalture!$G$38:$H$42,2,0)</f>
        <v>Last Payment / Last Outstanding Balance</v>
      </c>
      <c r="R732" s="16" t="str">
        <f t="shared" si="177"/>
        <v>02MB</v>
      </c>
      <c r="S732" s="16" t="s">
        <v>90</v>
      </c>
      <c r="T732" s="21">
        <v>2</v>
      </c>
      <c r="U732" s="21">
        <v>2</v>
      </c>
      <c r="V732" s="53" t="str">
        <f t="shared" si="173"/>
        <v>ALTER TABLE MDL_ABT_B_PD_TDC_S01 ADD I_R_PYM_BAL_LN_02MB NUMBER;</v>
      </c>
      <c r="W732" s="9" t="str">
        <f>","&amp;H732&amp;"(CASE WHEN TIPO_CNSM_CD='"&amp;P732&amp;"' AND "&amp;X732&amp;" THEN "&amp;G732&amp;" END) AS "&amp;I732</f>
        <v>,AVG(CASE WHEN TIPO_CNSM_CD='PYM_BAL' AND COLDESTIPCRED='CONSUMO' AND B.PERIODOMES=TO_CHAR(ADD_MONTHS(A.REF_DATE,-2),'YYYYMM') THEN R_PGOA_SDOT END) AS I_R_PYM_BAL_LN_02MB</v>
      </c>
      <c r="X732" s="54" t="str">
        <f t="shared" si="176"/>
        <v>COLDESTIPCRED='CONSUMO' AND B.PERIODOMES=TO_CHAR(ADD_MONTHS(A.REF_DATE,-2),'YYYYMM')</v>
      </c>
      <c r="Y732" s="54" t="str">
        <f>","&amp;I732&amp;"=B."&amp;I732</f>
        <v>,I_R_PYM_BAL_LN_02MB=B.I_R_PYM_BAL_LN_02MB</v>
      </c>
      <c r="Z732" s="40" t="str">
        <f>",B."&amp;I732</f>
        <v>,B.I_R_PYM_BAL_LN_02MB</v>
      </c>
    </row>
    <row r="733" spans="1:26" x14ac:dyDescent="0.25">
      <c r="A733" s="8" t="s">
        <v>399</v>
      </c>
      <c r="B733" s="21">
        <f t="shared" si="140"/>
        <v>732</v>
      </c>
      <c r="C733" s="15">
        <f t="shared" si="141"/>
        <v>4</v>
      </c>
      <c r="D733" s="15">
        <f t="shared" si="178"/>
        <v>29</v>
      </c>
      <c r="F733" s="48" t="s">
        <v>409</v>
      </c>
      <c r="G733" s="15" t="s">
        <v>322</v>
      </c>
      <c r="H733" s="15" t="s">
        <v>85</v>
      </c>
      <c r="I733" s="61" t="str">
        <f t="shared" si="179"/>
        <v>I_R_PYM_BAL_LN_03MB</v>
      </c>
      <c r="J733" s="15" cm="1">
        <f t="array" ref="J733">SUMPRODUCT(--(I733=$I$2:$I$625))</f>
        <v>0</v>
      </c>
      <c r="K733" s="14">
        <f t="shared" si="168"/>
        <v>19</v>
      </c>
      <c r="L733" s="15" t="s">
        <v>448</v>
      </c>
      <c r="M733" s="15" t="s">
        <v>10</v>
      </c>
      <c r="N733" s="14" t="s">
        <v>11</v>
      </c>
      <c r="O733" s="15" t="str">
        <f>"R_"&amp;P733&amp;"_"&amp;F733</f>
        <v>R_PYM_BAL_LN</v>
      </c>
      <c r="P733" s="15" t="s">
        <v>490</v>
      </c>
      <c r="Q733" s="15" t="str">
        <f>VLOOKUP(Variables!L733,Nomencalture!$G$38:$H$42,2,0)</f>
        <v>Last Payment / Last Outstanding Balance</v>
      </c>
      <c r="R733" s="16" t="str">
        <f t="shared" si="177"/>
        <v>03MB</v>
      </c>
      <c r="S733" s="16" t="s">
        <v>90</v>
      </c>
      <c r="T733" s="21">
        <v>3</v>
      </c>
      <c r="U733" s="21">
        <v>3</v>
      </c>
      <c r="V733" s="53" t="str">
        <f t="shared" si="173"/>
        <v>ALTER TABLE MDL_ABT_B_PD_TDC_S01 ADD I_R_PYM_BAL_LN_03MB NUMBER;</v>
      </c>
      <c r="W733" s="9" t="str">
        <f>","&amp;H733&amp;"(CASE WHEN TIPO_CNSM_CD='"&amp;P733&amp;"' AND "&amp;X733&amp;" THEN "&amp;G733&amp;" END) AS "&amp;I733</f>
        <v>,AVG(CASE WHEN TIPO_CNSM_CD='PYM_BAL' AND COLDESTIPCRED='CONSUMO' AND B.PERIODOMES=TO_CHAR(ADD_MONTHS(A.REF_DATE,-3),'YYYYMM') THEN R_PGOA_SDOT END) AS I_R_PYM_BAL_LN_03MB</v>
      </c>
      <c r="X733" s="54" t="str">
        <f t="shared" si="176"/>
        <v>COLDESTIPCRED='CONSUMO' AND B.PERIODOMES=TO_CHAR(ADD_MONTHS(A.REF_DATE,-3),'YYYYMM')</v>
      </c>
      <c r="Y733" s="54" t="str">
        <f>","&amp;I733&amp;"=B."&amp;I733</f>
        <v>,I_R_PYM_BAL_LN_03MB=B.I_R_PYM_BAL_LN_03MB</v>
      </c>
      <c r="Z733" s="40" t="str">
        <f>",B."&amp;I733</f>
        <v>,B.I_R_PYM_BAL_LN_03MB</v>
      </c>
    </row>
    <row r="734" spans="1:26" x14ac:dyDescent="0.25">
      <c r="A734" s="8" t="s">
        <v>399</v>
      </c>
      <c r="B734" s="21">
        <f t="shared" si="140"/>
        <v>733</v>
      </c>
      <c r="C734" s="15">
        <f t="shared" si="141"/>
        <v>5</v>
      </c>
      <c r="D734" s="15">
        <f t="shared" si="178"/>
        <v>29</v>
      </c>
      <c r="F734" s="48" t="s">
        <v>409</v>
      </c>
      <c r="G734" s="15" t="s">
        <v>322</v>
      </c>
      <c r="H734" s="15" t="s">
        <v>85</v>
      </c>
      <c r="I734" s="61" t="str">
        <f t="shared" si="179"/>
        <v>I_R_PYM_BAL_LN_06MB</v>
      </c>
      <c r="J734" s="15" cm="1">
        <f t="array" ref="J734">SUMPRODUCT(--(I734=$I$2:$I$625))</f>
        <v>0</v>
      </c>
      <c r="K734" s="14">
        <f t="shared" si="168"/>
        <v>19</v>
      </c>
      <c r="L734" s="15" t="s">
        <v>448</v>
      </c>
      <c r="M734" s="15" t="s">
        <v>10</v>
      </c>
      <c r="N734" s="14" t="s">
        <v>11</v>
      </c>
      <c r="O734" s="15" t="str">
        <f>"R_"&amp;P734&amp;"_"&amp;F734</f>
        <v>R_PYM_BAL_LN</v>
      </c>
      <c r="P734" s="15" t="s">
        <v>490</v>
      </c>
      <c r="Q734" s="15" t="str">
        <f>VLOOKUP(Variables!L734,Nomencalture!$G$38:$H$42,2,0)</f>
        <v>Last Payment / Last Outstanding Balance</v>
      </c>
      <c r="R734" s="16" t="str">
        <f t="shared" si="177"/>
        <v>06MB</v>
      </c>
      <c r="S734" s="16" t="s">
        <v>90</v>
      </c>
      <c r="T734" s="21">
        <v>6</v>
      </c>
      <c r="U734" s="21">
        <v>6</v>
      </c>
      <c r="V734" s="53" t="str">
        <f t="shared" si="173"/>
        <v>ALTER TABLE MDL_ABT_B_PD_TDC_S01 ADD I_R_PYM_BAL_LN_06MB NUMBER;</v>
      </c>
      <c r="W734" s="9" t="str">
        <f>","&amp;H734&amp;"(CASE WHEN TIPO_CNSM_CD='"&amp;P734&amp;"' AND "&amp;X734&amp;" THEN "&amp;G734&amp;" END) AS "&amp;I734</f>
        <v>,AVG(CASE WHEN TIPO_CNSM_CD='PYM_BAL' AND COLDESTIPCRED='CONSUMO' AND B.PERIODOMES=TO_CHAR(ADD_MONTHS(A.REF_DATE,-6),'YYYYMM') THEN R_PGOA_SDOT END) AS I_R_PYM_BAL_LN_06MB</v>
      </c>
      <c r="X734" s="54" t="str">
        <f t="shared" si="176"/>
        <v>COLDESTIPCRED='CONSUMO' AND B.PERIODOMES=TO_CHAR(ADD_MONTHS(A.REF_DATE,-6),'YYYYMM')</v>
      </c>
      <c r="Y734" s="54" t="str">
        <f>","&amp;I734&amp;"=B."&amp;I734</f>
        <v>,I_R_PYM_BAL_LN_06MB=B.I_R_PYM_BAL_LN_06MB</v>
      </c>
      <c r="Z734" s="40" t="str">
        <f>",B."&amp;I734</f>
        <v>,B.I_R_PYM_BAL_LN_06MB</v>
      </c>
    </row>
    <row r="735" spans="1:26" x14ac:dyDescent="0.25">
      <c r="A735" s="8" t="s">
        <v>399</v>
      </c>
      <c r="B735" s="21">
        <f t="shared" si="140"/>
        <v>734</v>
      </c>
      <c r="C735" s="15">
        <f t="shared" si="141"/>
        <v>6</v>
      </c>
      <c r="D735" s="15">
        <f t="shared" si="178"/>
        <v>29</v>
      </c>
      <c r="F735" s="48" t="s">
        <v>409</v>
      </c>
      <c r="G735" s="15" t="s">
        <v>322</v>
      </c>
      <c r="H735" s="15" t="s">
        <v>85</v>
      </c>
      <c r="I735" s="61" t="str">
        <f t="shared" si="179"/>
        <v>I_R_PYM_BAL_LN_09MB</v>
      </c>
      <c r="J735" s="15" cm="1">
        <f t="array" ref="J735">SUMPRODUCT(--(I735=$I$2:$I$625))</f>
        <v>0</v>
      </c>
      <c r="K735" s="14">
        <f t="shared" si="168"/>
        <v>19</v>
      </c>
      <c r="L735" s="15" t="s">
        <v>448</v>
      </c>
      <c r="M735" s="15" t="s">
        <v>10</v>
      </c>
      <c r="N735" s="14" t="s">
        <v>11</v>
      </c>
      <c r="O735" s="15" t="str">
        <f>"R_"&amp;P735&amp;"_"&amp;F735</f>
        <v>R_PYM_BAL_LN</v>
      </c>
      <c r="P735" s="15" t="s">
        <v>490</v>
      </c>
      <c r="Q735" s="15" t="str">
        <f>VLOOKUP(Variables!L735,Nomencalture!$G$38:$H$42,2,0)</f>
        <v>Last Payment / Last Outstanding Balance</v>
      </c>
      <c r="R735" s="16" t="str">
        <f t="shared" si="177"/>
        <v>09MB</v>
      </c>
      <c r="S735" s="16" t="s">
        <v>90</v>
      </c>
      <c r="T735" s="21">
        <v>9</v>
      </c>
      <c r="U735" s="21">
        <v>9</v>
      </c>
      <c r="V735" s="53" t="str">
        <f t="shared" si="173"/>
        <v>ALTER TABLE MDL_ABT_B_PD_TDC_S01 ADD I_R_PYM_BAL_LN_09MB NUMBER;</v>
      </c>
      <c r="W735" s="9" t="str">
        <f>","&amp;H735&amp;"(CASE WHEN TIPO_CNSM_CD='"&amp;P735&amp;"' AND "&amp;X735&amp;" THEN "&amp;G735&amp;" END) AS "&amp;I735</f>
        <v>,AVG(CASE WHEN TIPO_CNSM_CD='PYM_BAL' AND COLDESTIPCRED='CONSUMO' AND B.PERIODOMES=TO_CHAR(ADD_MONTHS(A.REF_DATE,-9),'YYYYMM') THEN R_PGOA_SDOT END) AS I_R_PYM_BAL_LN_09MB</v>
      </c>
      <c r="X735" s="54" t="str">
        <f t="shared" si="176"/>
        <v>COLDESTIPCRED='CONSUMO' AND B.PERIODOMES=TO_CHAR(ADD_MONTHS(A.REF_DATE,-9),'YYYYMM')</v>
      </c>
      <c r="Y735" s="54" t="str">
        <f>","&amp;I735&amp;"=B."&amp;I735</f>
        <v>,I_R_PYM_BAL_LN_09MB=B.I_R_PYM_BAL_LN_09MB</v>
      </c>
      <c r="Z735" s="40" t="str">
        <f>",B."&amp;I735</f>
        <v>,B.I_R_PYM_BAL_LN_09MB</v>
      </c>
    </row>
    <row r="736" spans="1:26" x14ac:dyDescent="0.25">
      <c r="A736" s="8" t="s">
        <v>399</v>
      </c>
      <c r="B736" s="21">
        <f t="shared" si="140"/>
        <v>735</v>
      </c>
      <c r="C736" s="15">
        <f t="shared" si="141"/>
        <v>7</v>
      </c>
      <c r="D736" s="15">
        <f t="shared" si="178"/>
        <v>29</v>
      </c>
      <c r="F736" s="48" t="s">
        <v>409</v>
      </c>
      <c r="G736" s="15" t="s">
        <v>322</v>
      </c>
      <c r="H736" s="15" t="s">
        <v>85</v>
      </c>
      <c r="I736" s="61" t="str">
        <f t="shared" si="179"/>
        <v>I_R_PYM_BAL_LN_12MB</v>
      </c>
      <c r="J736" s="15" cm="1">
        <f t="array" ref="J736">SUMPRODUCT(--(I736=$I$2:$I$625))</f>
        <v>0</v>
      </c>
      <c r="K736" s="14">
        <f t="shared" si="168"/>
        <v>19</v>
      </c>
      <c r="L736" s="15" t="s">
        <v>448</v>
      </c>
      <c r="M736" s="15" t="s">
        <v>10</v>
      </c>
      <c r="N736" s="14" t="s">
        <v>11</v>
      </c>
      <c r="O736" s="15" t="str">
        <f>"R_"&amp;P736&amp;"_"&amp;F736</f>
        <v>R_PYM_BAL_LN</v>
      </c>
      <c r="P736" s="15" t="s">
        <v>490</v>
      </c>
      <c r="Q736" s="15" t="str">
        <f>VLOOKUP(Variables!L736,Nomencalture!$G$38:$H$42,2,0)</f>
        <v>Last Payment / Last Outstanding Balance</v>
      </c>
      <c r="R736" s="16" t="str">
        <f t="shared" si="177"/>
        <v>12MB</v>
      </c>
      <c r="S736" s="16" t="s">
        <v>90</v>
      </c>
      <c r="T736" s="21">
        <v>12</v>
      </c>
      <c r="U736" s="21">
        <v>12</v>
      </c>
      <c r="V736" s="53" t="str">
        <f t="shared" si="173"/>
        <v>ALTER TABLE MDL_ABT_B_PD_TDC_S01 ADD I_R_PYM_BAL_LN_12MB NUMBER;</v>
      </c>
      <c r="W736" s="9" t="str">
        <f>","&amp;H736&amp;"(CASE WHEN TIPO_CNSM_CD='"&amp;P736&amp;"' AND "&amp;X736&amp;" THEN "&amp;G736&amp;" END) AS "&amp;I736</f>
        <v>,AVG(CASE WHEN TIPO_CNSM_CD='PYM_BAL' AND COLDESTIPCRED='CONSUMO' AND B.PERIODOMES=TO_CHAR(ADD_MONTHS(A.REF_DATE,-12),'YYYYMM') THEN R_PGOA_SDOT END) AS I_R_PYM_BAL_LN_12MB</v>
      </c>
      <c r="X736" s="54" t="str">
        <f t="shared" si="176"/>
        <v>COLDESTIPCRED='CONSUMO' AND B.PERIODOMES=TO_CHAR(ADD_MONTHS(A.REF_DATE,-12),'YYYYMM')</v>
      </c>
      <c r="Y736" s="54" t="str">
        <f>","&amp;I736&amp;"=B."&amp;I736</f>
        <v>,I_R_PYM_BAL_LN_12MB=B.I_R_PYM_BAL_LN_12MB</v>
      </c>
      <c r="Z736" s="40" t="str">
        <f>",B."&amp;I736</f>
        <v>,B.I_R_PYM_BAL_LN_12MB</v>
      </c>
    </row>
    <row r="737" spans="1:26" x14ac:dyDescent="0.25">
      <c r="A737" s="8" t="s">
        <v>399</v>
      </c>
      <c r="B737" s="21">
        <f t="shared" si="140"/>
        <v>736</v>
      </c>
      <c r="C737" s="15">
        <f t="shared" si="141"/>
        <v>8</v>
      </c>
      <c r="D737" s="15">
        <f t="shared" si="178"/>
        <v>29</v>
      </c>
      <c r="F737" s="48" t="s">
        <v>409</v>
      </c>
      <c r="G737" s="15" t="s">
        <v>323</v>
      </c>
      <c r="H737" s="15" t="s">
        <v>85</v>
      </c>
      <c r="I737" s="61" t="str">
        <f t="shared" si="179"/>
        <v>I_MV_R_PYM_BAL_LN_L00M</v>
      </c>
      <c r="J737" s="15" cm="1">
        <f t="array" ref="J737">SUMPRODUCT(--(I737=$I$2:$I$625))</f>
        <v>0</v>
      </c>
      <c r="K737" s="14">
        <f t="shared" si="168"/>
        <v>22</v>
      </c>
      <c r="L737" s="15" t="s">
        <v>448</v>
      </c>
      <c r="M737" s="15" t="s">
        <v>10</v>
      </c>
      <c r="N737" s="14" t="s">
        <v>520</v>
      </c>
      <c r="O737" s="15" t="str">
        <f>"R_"&amp;P737&amp;"_"&amp;F737</f>
        <v>R_PYM_BAL_LN</v>
      </c>
      <c r="P737" s="15" t="s">
        <v>490</v>
      </c>
      <c r="Q737" s="15" t="str">
        <f>VLOOKUP(Variables!L737,Nomencalture!$G$38:$H$42,2,0)</f>
        <v>Last Payment / Last Outstanding Balance</v>
      </c>
      <c r="R737" s="16" t="str">
        <f>IF(AND(S737="P",N737="R"),TEXT(T737,"00")&amp;"MB",IF(OR(T737&gt;1,N737="VM"),"L"&amp;TEXT(T737,"00")&amp;"_"&amp;TEXT(U737,"00"),"L"&amp;TEXT(U737,"00")&amp;"M"))</f>
        <v>L00M</v>
      </c>
      <c r="S737" s="16" t="s">
        <v>90</v>
      </c>
      <c r="T737" s="20">
        <v>1</v>
      </c>
      <c r="U737" s="21">
        <v>0</v>
      </c>
      <c r="V737" s="53" t="str">
        <f t="shared" si="173"/>
        <v>ALTER TABLE MDL_ABT_B_PD_TDC_S01 ADD I_MV_R_PYM_BAL_LN_L00M NUMBER;</v>
      </c>
      <c r="W737" s="9" t="str">
        <f>","&amp;H737&amp;"(CASE WHEN TIPO_CNSM_CD='"&amp;P737&amp;"' AND "&amp;X737&amp;" THEN "&amp;G737&amp;" END) AS "&amp;I737</f>
        <v>,AVG(CASE WHEN TIPO_CNSM_CD='PYM_BAL' AND COLDESTIPCRED='CONSUMO' AND B.PERIODOMES=TO_CHAR(ADD_MONTHS(A.REF_DATE,-0),'YYYYMM') THEN VM_R_PGOA_SDOT END) AS I_MV_R_PYM_BAL_LN_L00M</v>
      </c>
      <c r="X737" s="54" t="str">
        <f t="shared" si="176"/>
        <v>COLDESTIPCRED='CONSUMO' AND B.PERIODOMES=TO_CHAR(ADD_MONTHS(A.REF_DATE,-0),'YYYYMM')</v>
      </c>
      <c r="Y737" s="54" t="str">
        <f>","&amp;I737&amp;"=B."&amp;I737</f>
        <v>,I_MV_R_PYM_BAL_LN_L00M=B.I_MV_R_PYM_BAL_LN_L00M</v>
      </c>
      <c r="Z737" s="40" t="str">
        <f>",B."&amp;I737</f>
        <v>,B.I_MV_R_PYM_BAL_LN_L00M</v>
      </c>
    </row>
    <row r="738" spans="1:26" x14ac:dyDescent="0.25">
      <c r="A738" s="8" t="s">
        <v>399</v>
      </c>
      <c r="B738" s="21">
        <f t="shared" si="140"/>
        <v>737</v>
      </c>
      <c r="C738" s="15">
        <f t="shared" si="141"/>
        <v>9</v>
      </c>
      <c r="D738" s="15">
        <f t="shared" si="178"/>
        <v>29</v>
      </c>
      <c r="F738" s="48" t="s">
        <v>409</v>
      </c>
      <c r="G738" s="15" t="s">
        <v>323</v>
      </c>
      <c r="H738" s="15" t="s">
        <v>85</v>
      </c>
      <c r="I738" s="61" t="str">
        <f t="shared" si="179"/>
        <v>I_MV_R_PYM_BAL_LN_L02_01</v>
      </c>
      <c r="J738" s="15" cm="1">
        <f t="array" ref="J738">SUMPRODUCT(--(I738=$I$2:$I$625))</f>
        <v>0</v>
      </c>
      <c r="K738" s="14">
        <f t="shared" si="168"/>
        <v>24</v>
      </c>
      <c r="L738" s="15" t="s">
        <v>448</v>
      </c>
      <c r="M738" s="15" t="s">
        <v>10</v>
      </c>
      <c r="N738" s="14" t="s">
        <v>520</v>
      </c>
      <c r="O738" s="15" t="str">
        <f>"R_"&amp;P738&amp;"_"&amp;F738</f>
        <v>R_PYM_BAL_LN</v>
      </c>
      <c r="P738" s="15" t="s">
        <v>490</v>
      </c>
      <c r="Q738" s="15" t="str">
        <f>VLOOKUP(Variables!L738,Nomencalture!$G$38:$H$42,2,0)</f>
        <v>Last Payment / Last Outstanding Balance</v>
      </c>
      <c r="R738" s="16" t="str">
        <f>IF(AND(S738="P",N738="R"),TEXT(T738,"00")&amp;"MB",IF(OR(T738&gt;1,N738="VM"),"L"&amp;TEXT(T738,"00")&amp;"_"&amp;TEXT(U738,"00"),"L"&amp;TEXT(U738,"00")&amp;"M"))</f>
        <v>L02_01</v>
      </c>
      <c r="S738" s="16" t="s">
        <v>90</v>
      </c>
      <c r="T738" s="16">
        <v>2</v>
      </c>
      <c r="U738" s="22">
        <v>1</v>
      </c>
      <c r="V738" s="53" t="str">
        <f t="shared" si="173"/>
        <v>ALTER TABLE MDL_ABT_B_PD_TDC_S01 ADD I_MV_R_PYM_BAL_LN_L02_01 NUMBER;</v>
      </c>
      <c r="W738" s="9" t="str">
        <f>","&amp;H738&amp;"(CASE WHEN TIPO_CNSM_CD='"&amp;P738&amp;"' AND "&amp;X738&amp;" THEN "&amp;G738&amp;" END) AS "&amp;I738</f>
        <v>,AVG(CASE WHEN TIPO_CNSM_CD='PYM_BAL' AND COLDESTIPCRED='CONSUMO' AND B.PERIODOMES=TO_CHAR(ADD_MONTHS(A.REF_DATE,-1),'YYYYMM') THEN VM_R_PGOA_SDOT END) AS I_MV_R_PYM_BAL_LN_L02_01</v>
      </c>
      <c r="X738" s="54" t="str">
        <f t="shared" si="176"/>
        <v>COLDESTIPCRED='CONSUMO' AND B.PERIODOMES=TO_CHAR(ADD_MONTHS(A.REF_DATE,-1),'YYYYMM')</v>
      </c>
      <c r="Y738" s="54" t="str">
        <f>","&amp;I738&amp;"=B."&amp;I738</f>
        <v>,I_MV_R_PYM_BAL_LN_L02_01=B.I_MV_R_PYM_BAL_LN_L02_01</v>
      </c>
      <c r="Z738" s="40" t="str">
        <f>",B."&amp;I738</f>
        <v>,B.I_MV_R_PYM_BAL_LN_L02_01</v>
      </c>
    </row>
    <row r="739" spans="1:26" x14ac:dyDescent="0.25">
      <c r="A739" s="8" t="s">
        <v>399</v>
      </c>
      <c r="B739" s="21">
        <f t="shared" si="140"/>
        <v>738</v>
      </c>
      <c r="C739" s="15">
        <f t="shared" si="141"/>
        <v>10</v>
      </c>
      <c r="D739" s="15">
        <f t="shared" si="178"/>
        <v>29</v>
      </c>
      <c r="F739" s="48" t="s">
        <v>409</v>
      </c>
      <c r="G739" s="15" t="s">
        <v>323</v>
      </c>
      <c r="H739" s="15" t="s">
        <v>85</v>
      </c>
      <c r="I739" s="61" t="str">
        <f t="shared" si="179"/>
        <v>I_MV_R_PYM_BAL_LN_L03_02</v>
      </c>
      <c r="J739" s="15" cm="1">
        <f t="array" ref="J739">SUMPRODUCT(--(I739=$I$2:$I$625))</f>
        <v>0</v>
      </c>
      <c r="K739" s="14">
        <f t="shared" si="168"/>
        <v>24</v>
      </c>
      <c r="L739" s="15" t="s">
        <v>448</v>
      </c>
      <c r="M739" s="15" t="s">
        <v>10</v>
      </c>
      <c r="N739" s="14" t="s">
        <v>520</v>
      </c>
      <c r="O739" s="15" t="str">
        <f>"R_"&amp;P739&amp;"_"&amp;F739</f>
        <v>R_PYM_BAL_LN</v>
      </c>
      <c r="P739" s="15" t="s">
        <v>490</v>
      </c>
      <c r="Q739" s="15" t="str">
        <f>VLOOKUP(Variables!L739,Nomencalture!$G$38:$H$42,2,0)</f>
        <v>Last Payment / Last Outstanding Balance</v>
      </c>
      <c r="R739" s="16" t="str">
        <f t="shared" ref="R739:R743" si="180">IF(AND(S739="P",N739="R"),TEXT(T739,"00")&amp;"MB",IF(OR(T739&gt;1,N739="VM"),"L"&amp;TEXT(T739,"00")&amp;"_"&amp;TEXT(U739,"00"),"L"&amp;TEXT(U739,"00")&amp;"M"))</f>
        <v>L03_02</v>
      </c>
      <c r="S739" s="16" t="s">
        <v>90</v>
      </c>
      <c r="T739" s="16">
        <v>3</v>
      </c>
      <c r="U739" s="22">
        <v>2</v>
      </c>
      <c r="V739" s="53" t="str">
        <f t="shared" si="173"/>
        <v>ALTER TABLE MDL_ABT_B_PD_TDC_S01 ADD I_MV_R_PYM_BAL_LN_L03_02 NUMBER;</v>
      </c>
      <c r="W739" s="9" t="str">
        <f>","&amp;H739&amp;"(CASE WHEN TIPO_CNSM_CD='"&amp;P739&amp;"' AND "&amp;X739&amp;" THEN "&amp;G739&amp;" END) AS "&amp;I739</f>
        <v>,AVG(CASE WHEN TIPO_CNSM_CD='PYM_BAL' AND COLDESTIPCRED='CONSUMO' AND B.PERIODOMES=TO_CHAR(ADD_MONTHS(A.REF_DATE,-2),'YYYYMM') THEN VM_R_PGOA_SDOT END) AS I_MV_R_PYM_BAL_LN_L03_02</v>
      </c>
      <c r="X739" s="54" t="str">
        <f t="shared" si="176"/>
        <v>COLDESTIPCRED='CONSUMO' AND B.PERIODOMES=TO_CHAR(ADD_MONTHS(A.REF_DATE,-2),'YYYYMM')</v>
      </c>
      <c r="Y739" s="54" t="str">
        <f>","&amp;I739&amp;"=B."&amp;I739</f>
        <v>,I_MV_R_PYM_BAL_LN_L03_02=B.I_MV_R_PYM_BAL_LN_L03_02</v>
      </c>
      <c r="Z739" s="40" t="str">
        <f>",B."&amp;I739</f>
        <v>,B.I_MV_R_PYM_BAL_LN_L03_02</v>
      </c>
    </row>
    <row r="740" spans="1:26" x14ac:dyDescent="0.25">
      <c r="A740" s="8" t="s">
        <v>399</v>
      </c>
      <c r="B740" s="21">
        <f t="shared" si="140"/>
        <v>739</v>
      </c>
      <c r="C740" s="15">
        <f t="shared" si="141"/>
        <v>11</v>
      </c>
      <c r="D740" s="15">
        <f t="shared" si="178"/>
        <v>29</v>
      </c>
      <c r="F740" s="48" t="s">
        <v>409</v>
      </c>
      <c r="G740" s="15" t="s">
        <v>324</v>
      </c>
      <c r="H740" s="15" t="s">
        <v>85</v>
      </c>
      <c r="I740" s="61" t="str">
        <f t="shared" si="179"/>
        <v>I_QV_R_PYM_BAL_LN_L06_03</v>
      </c>
      <c r="J740" s="15" cm="1">
        <f t="array" ref="J740">SUMPRODUCT(--(I740=$I$2:$I$625))</f>
        <v>0</v>
      </c>
      <c r="K740" s="14">
        <f t="shared" si="168"/>
        <v>24</v>
      </c>
      <c r="L740" s="15" t="s">
        <v>448</v>
      </c>
      <c r="M740" s="15" t="s">
        <v>10</v>
      </c>
      <c r="N740" s="14" t="s">
        <v>521</v>
      </c>
      <c r="O740" s="15" t="str">
        <f>"R_"&amp;P740&amp;"_"&amp;F740</f>
        <v>R_PYM_BAL_LN</v>
      </c>
      <c r="P740" s="15" t="s">
        <v>490</v>
      </c>
      <c r="Q740" s="15" t="str">
        <f>VLOOKUP(Variables!L740,Nomencalture!$G$38:$H$42,2,0)</f>
        <v>Last Payment / Last Outstanding Balance</v>
      </c>
      <c r="R740" s="16" t="str">
        <f t="shared" si="180"/>
        <v>L06_03</v>
      </c>
      <c r="S740" s="16" t="s">
        <v>90</v>
      </c>
      <c r="T740" s="16">
        <v>6</v>
      </c>
      <c r="U740" s="22">
        <v>3</v>
      </c>
      <c r="V740" s="53" t="str">
        <f t="shared" si="173"/>
        <v>ALTER TABLE MDL_ABT_B_PD_TDC_S01 ADD I_QV_R_PYM_BAL_LN_L06_03 NUMBER;</v>
      </c>
      <c r="W740" s="9" t="str">
        <f>","&amp;H740&amp;"(CASE WHEN TIPO_CNSM_CD='"&amp;P740&amp;"' AND "&amp;X740&amp;" THEN "&amp;G740&amp;" END) AS "&amp;I740</f>
        <v>,AVG(CASE WHEN TIPO_CNSM_CD='PYM_BAL' AND COLDESTIPCRED='CONSUMO' AND B.PERIODOMES=TO_CHAR(ADD_MONTHS(A.REF_DATE,-3),'YYYYMM') THEN VT_R_PGOA_SDOT END) AS I_QV_R_PYM_BAL_LN_L06_03</v>
      </c>
      <c r="X740" s="54" t="str">
        <f t="shared" si="176"/>
        <v>COLDESTIPCRED='CONSUMO' AND B.PERIODOMES=TO_CHAR(ADD_MONTHS(A.REF_DATE,-3),'YYYYMM')</v>
      </c>
      <c r="Y740" s="54" t="str">
        <f>","&amp;I740&amp;"=B."&amp;I740</f>
        <v>,I_QV_R_PYM_BAL_LN_L06_03=B.I_QV_R_PYM_BAL_LN_L06_03</v>
      </c>
      <c r="Z740" s="40" t="str">
        <f>",B."&amp;I740</f>
        <v>,B.I_QV_R_PYM_BAL_LN_L06_03</v>
      </c>
    </row>
    <row r="741" spans="1:26" x14ac:dyDescent="0.25">
      <c r="A741" s="8" t="s">
        <v>399</v>
      </c>
      <c r="B741" s="21">
        <f t="shared" si="140"/>
        <v>740</v>
      </c>
      <c r="C741" s="15">
        <f t="shared" si="141"/>
        <v>12</v>
      </c>
      <c r="D741" s="15">
        <f t="shared" si="178"/>
        <v>29</v>
      </c>
      <c r="F741" s="48" t="s">
        <v>409</v>
      </c>
      <c r="G741" s="15" t="s">
        <v>324</v>
      </c>
      <c r="H741" s="15" t="s">
        <v>85</v>
      </c>
      <c r="I741" s="61" t="str">
        <f t="shared" si="179"/>
        <v>I_QV_R_PYM_BAL_LN_L09_06</v>
      </c>
      <c r="J741" s="15" cm="1">
        <f t="array" ref="J741">SUMPRODUCT(--(I741=$I$2:$I$625))</f>
        <v>0</v>
      </c>
      <c r="K741" s="14">
        <f t="shared" si="168"/>
        <v>24</v>
      </c>
      <c r="L741" s="15" t="s">
        <v>448</v>
      </c>
      <c r="M741" s="15" t="s">
        <v>10</v>
      </c>
      <c r="N741" s="14" t="s">
        <v>521</v>
      </c>
      <c r="O741" s="15" t="str">
        <f>"R_"&amp;P741&amp;"_"&amp;F741</f>
        <v>R_PYM_BAL_LN</v>
      </c>
      <c r="P741" s="15" t="s">
        <v>490</v>
      </c>
      <c r="Q741" s="15" t="str">
        <f>VLOOKUP(Variables!L741,Nomencalture!$G$38:$H$42,2,0)</f>
        <v>Last Payment / Last Outstanding Balance</v>
      </c>
      <c r="R741" s="16" t="str">
        <f t="shared" si="180"/>
        <v>L09_06</v>
      </c>
      <c r="S741" s="16" t="s">
        <v>90</v>
      </c>
      <c r="T741" s="16">
        <v>9</v>
      </c>
      <c r="U741" s="22">
        <v>6</v>
      </c>
      <c r="V741" s="53" t="str">
        <f t="shared" si="173"/>
        <v>ALTER TABLE MDL_ABT_B_PD_TDC_S01 ADD I_QV_R_PYM_BAL_LN_L09_06 NUMBER;</v>
      </c>
      <c r="W741" s="9" t="str">
        <f>","&amp;H741&amp;"(CASE WHEN TIPO_CNSM_CD='"&amp;P741&amp;"' AND "&amp;X741&amp;" THEN "&amp;G741&amp;" END) AS "&amp;I741</f>
        <v>,AVG(CASE WHEN TIPO_CNSM_CD='PYM_BAL' AND COLDESTIPCRED='CONSUMO' AND B.PERIODOMES=TO_CHAR(ADD_MONTHS(A.REF_DATE,-6),'YYYYMM') THEN VT_R_PGOA_SDOT END) AS I_QV_R_PYM_BAL_LN_L09_06</v>
      </c>
      <c r="X741" s="54" t="str">
        <f t="shared" si="176"/>
        <v>COLDESTIPCRED='CONSUMO' AND B.PERIODOMES=TO_CHAR(ADD_MONTHS(A.REF_DATE,-6),'YYYYMM')</v>
      </c>
      <c r="Y741" s="54" t="str">
        <f>","&amp;I741&amp;"=B."&amp;I741</f>
        <v>,I_QV_R_PYM_BAL_LN_L09_06=B.I_QV_R_PYM_BAL_LN_L09_06</v>
      </c>
      <c r="Z741" s="40" t="str">
        <f>",B."&amp;I741</f>
        <v>,B.I_QV_R_PYM_BAL_LN_L09_06</v>
      </c>
    </row>
    <row r="742" spans="1:26" x14ac:dyDescent="0.25">
      <c r="A742" s="8" t="s">
        <v>399</v>
      </c>
      <c r="B742" s="21">
        <f t="shared" si="140"/>
        <v>741</v>
      </c>
      <c r="C742" s="15">
        <f t="shared" si="141"/>
        <v>13</v>
      </c>
      <c r="D742" s="15">
        <f t="shared" si="178"/>
        <v>29</v>
      </c>
      <c r="F742" s="48" t="s">
        <v>409</v>
      </c>
      <c r="G742" s="15" t="s">
        <v>324</v>
      </c>
      <c r="H742" s="15" t="s">
        <v>85</v>
      </c>
      <c r="I742" s="61" t="str">
        <f t="shared" si="179"/>
        <v>I_QV_R_PYM_BAL_LN_L12_09</v>
      </c>
      <c r="J742" s="15" cm="1">
        <f t="array" ref="J742">SUMPRODUCT(--(I742=$I$2:$I$625))</f>
        <v>0</v>
      </c>
      <c r="K742" s="14">
        <f t="shared" si="168"/>
        <v>24</v>
      </c>
      <c r="L742" s="15" t="s">
        <v>448</v>
      </c>
      <c r="M742" s="15" t="s">
        <v>10</v>
      </c>
      <c r="N742" s="14" t="s">
        <v>521</v>
      </c>
      <c r="O742" s="15" t="str">
        <f>"R_"&amp;P742&amp;"_"&amp;F742</f>
        <v>R_PYM_BAL_LN</v>
      </c>
      <c r="P742" s="15" t="s">
        <v>490</v>
      </c>
      <c r="Q742" s="15" t="str">
        <f>VLOOKUP(Variables!L742,Nomencalture!$G$38:$H$42,2,0)</f>
        <v>Last Payment / Last Outstanding Balance</v>
      </c>
      <c r="R742" s="16" t="str">
        <f t="shared" si="180"/>
        <v>L12_09</v>
      </c>
      <c r="S742" s="16" t="s">
        <v>90</v>
      </c>
      <c r="T742" s="16">
        <v>12</v>
      </c>
      <c r="U742" s="22">
        <v>9</v>
      </c>
      <c r="V742" s="53" t="str">
        <f t="shared" si="173"/>
        <v>ALTER TABLE MDL_ABT_B_PD_TDC_S01 ADD I_QV_R_PYM_BAL_LN_L12_09 NUMBER;</v>
      </c>
      <c r="W742" s="9" t="str">
        <f>","&amp;H742&amp;"(CASE WHEN TIPO_CNSM_CD='"&amp;P742&amp;"' AND "&amp;X742&amp;" THEN "&amp;G742&amp;" END) AS "&amp;I742</f>
        <v>,AVG(CASE WHEN TIPO_CNSM_CD='PYM_BAL' AND COLDESTIPCRED='CONSUMO' AND B.PERIODOMES=TO_CHAR(ADD_MONTHS(A.REF_DATE,-9),'YYYYMM') THEN VT_R_PGOA_SDOT END) AS I_QV_R_PYM_BAL_LN_L12_09</v>
      </c>
      <c r="X742" s="54" t="str">
        <f t="shared" si="176"/>
        <v>COLDESTIPCRED='CONSUMO' AND B.PERIODOMES=TO_CHAR(ADD_MONTHS(A.REF_DATE,-9),'YYYYMM')</v>
      </c>
      <c r="Y742" s="54" t="str">
        <f>","&amp;I742&amp;"=B."&amp;I742</f>
        <v>,I_QV_R_PYM_BAL_LN_L12_09=B.I_QV_R_PYM_BAL_LN_L12_09</v>
      </c>
      <c r="Z742" s="40" t="str">
        <f>",B."&amp;I742</f>
        <v>,B.I_QV_R_PYM_BAL_LN_L12_09</v>
      </c>
    </row>
    <row r="743" spans="1:26" x14ac:dyDescent="0.25">
      <c r="A743" s="8" t="s">
        <v>399</v>
      </c>
      <c r="B743" s="21">
        <f t="shared" si="140"/>
        <v>742</v>
      </c>
      <c r="C743" s="15">
        <f t="shared" si="141"/>
        <v>14</v>
      </c>
      <c r="D743" s="15">
        <f t="shared" si="178"/>
        <v>29</v>
      </c>
      <c r="F743" s="48" t="s">
        <v>409</v>
      </c>
      <c r="G743" s="15" t="s">
        <v>325</v>
      </c>
      <c r="H743" s="15" t="s">
        <v>85</v>
      </c>
      <c r="I743" s="61" t="str">
        <f t="shared" si="179"/>
        <v>I_SV_R_PYM_BAL_LN_L12_06</v>
      </c>
      <c r="J743" s="15" cm="1">
        <f t="array" ref="J743">SUMPRODUCT(--(I743=$I$2:$I$625))</f>
        <v>0</v>
      </c>
      <c r="K743" s="14">
        <f t="shared" si="168"/>
        <v>24</v>
      </c>
      <c r="L743" s="15" t="s">
        <v>448</v>
      </c>
      <c r="M743" s="15" t="s">
        <v>10</v>
      </c>
      <c r="N743" s="14" t="s">
        <v>523</v>
      </c>
      <c r="O743" s="15" t="str">
        <f>"R_"&amp;P743&amp;"_"&amp;F743</f>
        <v>R_PYM_BAL_LN</v>
      </c>
      <c r="P743" s="15" t="s">
        <v>490</v>
      </c>
      <c r="Q743" s="15" t="str">
        <f>VLOOKUP(Variables!L743,Nomencalture!$G$38:$H$42,2,0)</f>
        <v>Last Payment / Last Outstanding Balance</v>
      </c>
      <c r="R743" s="16" t="str">
        <f t="shared" si="180"/>
        <v>L12_06</v>
      </c>
      <c r="S743" s="16" t="s">
        <v>90</v>
      </c>
      <c r="T743" s="16">
        <v>12</v>
      </c>
      <c r="U743" s="22">
        <v>6</v>
      </c>
      <c r="V743" s="53" t="str">
        <f t="shared" si="173"/>
        <v>ALTER TABLE MDL_ABT_B_PD_TDC_S01 ADD I_SV_R_PYM_BAL_LN_L12_06 NUMBER;</v>
      </c>
      <c r="W743" s="9" t="str">
        <f>","&amp;H743&amp;"(CASE WHEN TIPO_CNSM_CD='"&amp;P743&amp;"' AND "&amp;X743&amp;" THEN "&amp;G743&amp;" END) AS "&amp;I743</f>
        <v>,AVG(CASE WHEN TIPO_CNSM_CD='PYM_BAL' AND COLDESTIPCRED='CONSUMO' AND B.PERIODOMES=TO_CHAR(ADD_MONTHS(A.REF_DATE,-6),'YYYYMM') THEN VS_R_PGOA_SDOT END) AS I_SV_R_PYM_BAL_LN_L12_06</v>
      </c>
      <c r="X743" s="54" t="str">
        <f t="shared" si="176"/>
        <v>COLDESTIPCRED='CONSUMO' AND B.PERIODOMES=TO_CHAR(ADD_MONTHS(A.REF_DATE,-6),'YYYYMM')</v>
      </c>
      <c r="Y743" s="54" t="str">
        <f>","&amp;I743&amp;"=B."&amp;I743</f>
        <v>,I_SV_R_PYM_BAL_LN_L12_06=B.I_SV_R_PYM_BAL_LN_L12_06</v>
      </c>
      <c r="Z743" s="40" t="str">
        <f>",B."&amp;I743</f>
        <v>,B.I_SV_R_PYM_BAL_LN_L12_06</v>
      </c>
    </row>
    <row r="744" spans="1:26" x14ac:dyDescent="0.25">
      <c r="A744" s="8" t="s">
        <v>399</v>
      </c>
      <c r="B744" s="21">
        <f t="shared" si="140"/>
        <v>743</v>
      </c>
      <c r="C744" s="15">
        <f t="shared" si="141"/>
        <v>15</v>
      </c>
      <c r="D744" s="15">
        <f t="shared" si="178"/>
        <v>29</v>
      </c>
      <c r="F744" s="48" t="s">
        <v>409</v>
      </c>
      <c r="G744" s="15" t="s">
        <v>322</v>
      </c>
      <c r="H744" s="15" t="s">
        <v>85</v>
      </c>
      <c r="I744" s="61" t="str">
        <f t="shared" si="179"/>
        <v>I_AV_R_PYM_BAL_LN_L03M</v>
      </c>
      <c r="J744" s="15" cm="1">
        <f t="array" ref="J744">SUMPRODUCT(--(I744=$I$2:$I$625))</f>
        <v>0</v>
      </c>
      <c r="K744" s="14">
        <f t="shared" si="168"/>
        <v>22</v>
      </c>
      <c r="L744" s="15" t="s">
        <v>448</v>
      </c>
      <c r="M744" s="15" t="s">
        <v>10</v>
      </c>
      <c r="N744" s="14" t="s">
        <v>15</v>
      </c>
      <c r="O744" s="15" t="str">
        <f>"R_"&amp;P744&amp;"_"&amp;F744</f>
        <v>R_PYM_BAL_LN</v>
      </c>
      <c r="P744" s="15" t="s">
        <v>490</v>
      </c>
      <c r="Q744" s="15" t="str">
        <f>VLOOKUP(Variables!L744,Nomencalture!$G$38:$H$42,2,0)</f>
        <v>Last Payment / Last Outstanding Balance</v>
      </c>
      <c r="R744" s="16" t="str">
        <f>IF(AND(S744="P",N744="R"),TEXT(T744,"00")&amp;"MB",IF(OR(T744&gt;1,N744="VM"),"L"&amp;TEXT(T744,"00")&amp;"_"&amp;TEXT(U744,"00"),"L"&amp;TEXT(U744,"00")&amp;"M"))</f>
        <v>L03M</v>
      </c>
      <c r="S744" s="16" t="s">
        <v>54</v>
      </c>
      <c r="T744" s="20">
        <v>1</v>
      </c>
      <c r="U744" s="21">
        <v>3</v>
      </c>
      <c r="V744" s="53" t="str">
        <f t="shared" si="173"/>
        <v>ALTER TABLE MDL_ABT_B_PD_TDC_S01 ADD I_AV_R_PYM_BAL_LN_L03M NUMBER;</v>
      </c>
      <c r="W744" s="9" t="str">
        <f>","&amp;H744&amp;"(CASE WHEN TIPO_CNSM_CD='"&amp;P744&amp;"' AND "&amp;X744&amp;" THEN "&amp;G744&amp;" END) AS "&amp;I744</f>
        <v>,AVG(CASE WHEN TIPO_CNSM_CD='PYM_BAL' AND COLDESTIPCRED='CONSUMO' AND B.PERIODOMES BETWEEN TO_CHAR(ADD_MONTHS(A.REF_DATE,-3),'YYYYMM') AND TO_CHAR(ADD_MONTHS(A.REF_DATE,-1),'YYYYMM') THEN R_PGOA_SDOT END) AS I_AV_R_PYM_BAL_LN_L03M</v>
      </c>
      <c r="X744" s="54" t="str">
        <f t="shared" si="176"/>
        <v>COLDESTIPCRED='CONSUMO' AND B.PERIODOMES BETWEEN TO_CHAR(ADD_MONTHS(A.REF_DATE,-3),'YYYYMM') AND TO_CHAR(ADD_MONTHS(A.REF_DATE,-1),'YYYYMM')</v>
      </c>
      <c r="Y744" s="54" t="str">
        <f>","&amp;I744&amp;"=B."&amp;I744</f>
        <v>,I_AV_R_PYM_BAL_LN_L03M=B.I_AV_R_PYM_BAL_LN_L03M</v>
      </c>
      <c r="Z744" s="40" t="str">
        <f>",B."&amp;I744</f>
        <v>,B.I_AV_R_PYM_BAL_LN_L03M</v>
      </c>
    </row>
    <row r="745" spans="1:26" x14ac:dyDescent="0.25">
      <c r="A745" s="8" t="s">
        <v>399</v>
      </c>
      <c r="B745" s="21">
        <f t="shared" si="140"/>
        <v>744</v>
      </c>
      <c r="C745" s="15">
        <f t="shared" si="141"/>
        <v>16</v>
      </c>
      <c r="D745" s="15">
        <f t="shared" si="178"/>
        <v>29</v>
      </c>
      <c r="F745" s="48" t="s">
        <v>409</v>
      </c>
      <c r="G745" s="15" t="s">
        <v>322</v>
      </c>
      <c r="H745" s="15" t="s">
        <v>85</v>
      </c>
      <c r="I745" s="61" t="str">
        <f t="shared" si="179"/>
        <v>I_AV_R_PYM_BAL_LN_L06M</v>
      </c>
      <c r="J745" s="15" cm="1">
        <f t="array" ref="J745">SUMPRODUCT(--(I745=$I$2:$I$625))</f>
        <v>0</v>
      </c>
      <c r="K745" s="14">
        <f t="shared" si="168"/>
        <v>22</v>
      </c>
      <c r="L745" s="15" t="s">
        <v>448</v>
      </c>
      <c r="M745" s="15" t="s">
        <v>10</v>
      </c>
      <c r="N745" s="14" t="s">
        <v>15</v>
      </c>
      <c r="O745" s="15" t="str">
        <f>"R_"&amp;P745&amp;"_"&amp;F745</f>
        <v>R_PYM_BAL_LN</v>
      </c>
      <c r="P745" s="15" t="s">
        <v>490</v>
      </c>
      <c r="Q745" s="15" t="str">
        <f>VLOOKUP(Variables!L745,Nomencalture!$G$38:$H$42,2,0)</f>
        <v>Last Payment / Last Outstanding Balance</v>
      </c>
      <c r="R745" s="16" t="str">
        <f>IF(AND(S745="P",N745="R"),TEXT(T745,"00")&amp;"MB",IF(OR(T745&gt;1,N745="VM"),"L"&amp;TEXT(T745,"00")&amp;"_"&amp;TEXT(U745,"00"),"L"&amp;TEXT(U745,"00")&amp;"M"))</f>
        <v>L06M</v>
      </c>
      <c r="S745" s="16" t="s">
        <v>54</v>
      </c>
      <c r="T745" s="20">
        <v>1</v>
      </c>
      <c r="U745" s="21">
        <v>6</v>
      </c>
      <c r="V745" s="53" t="str">
        <f t="shared" si="173"/>
        <v>ALTER TABLE MDL_ABT_B_PD_TDC_S01 ADD I_AV_R_PYM_BAL_LN_L06M NUMBER;</v>
      </c>
      <c r="W745" s="9" t="str">
        <f>","&amp;H745&amp;"(CASE WHEN TIPO_CNSM_CD='"&amp;P745&amp;"' AND "&amp;X745&amp;" THEN "&amp;G745&amp;" END) AS "&amp;I745</f>
        <v>,AVG(CASE WHEN TIPO_CNSM_CD='PYM_BAL' AND COLDESTIPCRED='CONSUMO' AND B.PERIODOMES BETWEEN TO_CHAR(ADD_MONTHS(A.REF_DATE,-6),'YYYYMM') AND TO_CHAR(ADD_MONTHS(A.REF_DATE,-1),'YYYYMM') THEN R_PGOA_SDOT END) AS I_AV_R_PYM_BAL_LN_L06M</v>
      </c>
      <c r="X745" s="54" t="str">
        <f t="shared" si="176"/>
        <v>COLDESTIPCRED='CONSUMO' AND B.PERIODOMES BETWEEN TO_CHAR(ADD_MONTHS(A.REF_DATE,-6),'YYYYMM') AND TO_CHAR(ADD_MONTHS(A.REF_DATE,-1),'YYYYMM')</v>
      </c>
      <c r="Y745" s="54" t="str">
        <f>","&amp;I745&amp;"=B."&amp;I745</f>
        <v>,I_AV_R_PYM_BAL_LN_L06M=B.I_AV_R_PYM_BAL_LN_L06M</v>
      </c>
      <c r="Z745" s="40" t="str">
        <f>",B."&amp;I745</f>
        <v>,B.I_AV_R_PYM_BAL_LN_L06M</v>
      </c>
    </row>
    <row r="746" spans="1:26" x14ac:dyDescent="0.25">
      <c r="A746" s="8" t="s">
        <v>399</v>
      </c>
      <c r="B746" s="21">
        <f t="shared" si="140"/>
        <v>745</v>
      </c>
      <c r="C746" s="15">
        <f t="shared" si="141"/>
        <v>17</v>
      </c>
      <c r="D746" s="15">
        <f t="shared" si="178"/>
        <v>29</v>
      </c>
      <c r="F746" s="48" t="s">
        <v>409</v>
      </c>
      <c r="G746" s="15" t="s">
        <v>322</v>
      </c>
      <c r="H746" s="15" t="s">
        <v>85</v>
      </c>
      <c r="I746" s="61" t="str">
        <f t="shared" si="179"/>
        <v>I_AV_R_PYM_BAL_LN_L12M</v>
      </c>
      <c r="J746" s="15" cm="1">
        <f t="array" ref="J746">SUMPRODUCT(--(I746=$I$2:$I$625))</f>
        <v>0</v>
      </c>
      <c r="K746" s="14">
        <f t="shared" si="168"/>
        <v>22</v>
      </c>
      <c r="L746" s="15" t="s">
        <v>448</v>
      </c>
      <c r="M746" s="15" t="s">
        <v>10</v>
      </c>
      <c r="N746" s="14" t="s">
        <v>15</v>
      </c>
      <c r="O746" s="15" t="str">
        <f>"R_"&amp;P746&amp;"_"&amp;F746</f>
        <v>R_PYM_BAL_LN</v>
      </c>
      <c r="P746" s="15" t="s">
        <v>490</v>
      </c>
      <c r="Q746" s="15" t="str">
        <f>VLOOKUP(Variables!L746,Nomencalture!$G$38:$H$42,2,0)</f>
        <v>Last Payment / Last Outstanding Balance</v>
      </c>
      <c r="R746" s="16" t="str">
        <f t="shared" ref="R746:R755" si="181">IF(AND(S746="P",N746="R"),TEXT(T746,"00")&amp;"MB",IF(OR(T746&gt;1,N746="VM"),"L"&amp;TEXT(T746,"00")&amp;"_"&amp;TEXT(U746,"00"),"L"&amp;TEXT(U746,"00")&amp;"M"))</f>
        <v>L12M</v>
      </c>
      <c r="S746" s="16" t="s">
        <v>54</v>
      </c>
      <c r="T746" s="20">
        <v>1</v>
      </c>
      <c r="U746" s="21">
        <v>12</v>
      </c>
      <c r="V746" s="53" t="str">
        <f t="shared" si="173"/>
        <v>ALTER TABLE MDL_ABT_B_PD_TDC_S01 ADD I_AV_R_PYM_BAL_LN_L12M NUMBER;</v>
      </c>
      <c r="W746" s="9" t="str">
        <f>","&amp;H746&amp;"(CASE WHEN TIPO_CNSM_CD='"&amp;P746&amp;"' AND "&amp;X746&amp;" THEN "&amp;G746&amp;" END) AS "&amp;I746</f>
        <v>,AVG(CASE WHEN TIPO_CNSM_CD='PYM_BAL' AND COLDESTIPCRED='CONSUMO' AND B.PERIODOMES BETWEEN TO_CHAR(ADD_MONTHS(A.REF_DATE,-12),'YYYYMM') AND TO_CHAR(ADD_MONTHS(A.REF_DATE,-1),'YYYYMM') THEN R_PGOA_SDOT END) AS I_AV_R_PYM_BAL_LN_L12M</v>
      </c>
      <c r="X746" s="54" t="str">
        <f t="shared" si="176"/>
        <v>COLDESTIPCRED='CONSUMO' AND B.PERIODOMES BETWEEN TO_CHAR(ADD_MONTHS(A.REF_DATE,-12),'YYYYMM') AND TO_CHAR(ADD_MONTHS(A.REF_DATE,-1),'YYYYMM')</v>
      </c>
      <c r="Y746" s="54" t="str">
        <f>","&amp;I746&amp;"=B."&amp;I746</f>
        <v>,I_AV_R_PYM_BAL_LN_L12M=B.I_AV_R_PYM_BAL_LN_L12M</v>
      </c>
      <c r="Z746" s="40" t="str">
        <f>",B."&amp;I746</f>
        <v>,B.I_AV_R_PYM_BAL_LN_L12M</v>
      </c>
    </row>
    <row r="747" spans="1:26" x14ac:dyDescent="0.25">
      <c r="A747" s="8" t="s">
        <v>399</v>
      </c>
      <c r="B747" s="21">
        <f t="shared" si="140"/>
        <v>746</v>
      </c>
      <c r="C747" s="15">
        <f t="shared" si="141"/>
        <v>18</v>
      </c>
      <c r="D747" s="15">
        <f t="shared" si="178"/>
        <v>29</v>
      </c>
      <c r="F747" s="48" t="s">
        <v>409</v>
      </c>
      <c r="G747" s="15" t="s">
        <v>322</v>
      </c>
      <c r="H747" s="15" t="s">
        <v>85</v>
      </c>
      <c r="I747" s="61" t="str">
        <f t="shared" si="179"/>
        <v>I_AV_R_PYM_BAL_LN_L13_24</v>
      </c>
      <c r="J747" s="15" cm="1">
        <f t="array" ref="J747">SUMPRODUCT(--(I747=$I$2:$I$625))</f>
        <v>0</v>
      </c>
      <c r="K747" s="14">
        <f t="shared" si="168"/>
        <v>24</v>
      </c>
      <c r="L747" s="15" t="s">
        <v>448</v>
      </c>
      <c r="M747" s="15" t="s">
        <v>10</v>
      </c>
      <c r="N747" s="14" t="s">
        <v>15</v>
      </c>
      <c r="O747" s="15" t="str">
        <f>"R_"&amp;P747&amp;"_"&amp;F747</f>
        <v>R_PYM_BAL_LN</v>
      </c>
      <c r="P747" s="15" t="s">
        <v>490</v>
      </c>
      <c r="Q747" s="15" t="str">
        <f>VLOOKUP(Variables!L747,Nomencalture!$G$38:$H$42,2,0)</f>
        <v>Last Payment / Last Outstanding Balance</v>
      </c>
      <c r="R747" s="16" t="str">
        <f t="shared" si="181"/>
        <v>L13_24</v>
      </c>
      <c r="S747" s="16" t="s">
        <v>54</v>
      </c>
      <c r="T747" s="20">
        <v>13</v>
      </c>
      <c r="U747" s="21">
        <v>24</v>
      </c>
      <c r="V747" s="53" t="str">
        <f t="shared" si="173"/>
        <v>ALTER TABLE MDL_ABT_B_PD_TDC_S01 ADD I_AV_R_PYM_BAL_LN_L13_24 NUMBER;</v>
      </c>
      <c r="W747" s="9" t="str">
        <f>","&amp;H747&amp;"(CASE WHEN TIPO_CNSM_CD='"&amp;P747&amp;"' AND "&amp;X747&amp;" THEN "&amp;G747&amp;" END) AS "&amp;I747</f>
        <v>,AVG(CASE WHEN TIPO_CNSM_CD='PYM_BAL' AND COLDESTIPCRED='CONSUMO' AND B.PERIODOMES BETWEEN TO_CHAR(ADD_MONTHS(A.REF_DATE,-24),'YYYYMM') AND TO_CHAR(ADD_MONTHS(A.REF_DATE,-13),'YYYYMM') THEN R_PGOA_SDOT END) AS I_AV_R_PYM_BAL_LN_L13_24</v>
      </c>
      <c r="X747" s="54" t="str">
        <f t="shared" si="176"/>
        <v>COLDESTIPCRED='CONSUMO' AND B.PERIODOMES BETWEEN TO_CHAR(ADD_MONTHS(A.REF_DATE,-24),'YYYYMM') AND TO_CHAR(ADD_MONTHS(A.REF_DATE,-13),'YYYYMM')</v>
      </c>
      <c r="Y747" s="54" t="str">
        <f>","&amp;I747&amp;"=B."&amp;I747</f>
        <v>,I_AV_R_PYM_BAL_LN_L13_24=B.I_AV_R_PYM_BAL_LN_L13_24</v>
      </c>
      <c r="Z747" s="40" t="str">
        <f>",B."&amp;I747</f>
        <v>,B.I_AV_R_PYM_BAL_LN_L13_24</v>
      </c>
    </row>
    <row r="748" spans="1:26" x14ac:dyDescent="0.25">
      <c r="A748" s="8" t="s">
        <v>399</v>
      </c>
      <c r="B748" s="21">
        <f t="shared" si="140"/>
        <v>747</v>
      </c>
      <c r="C748" s="15">
        <f t="shared" si="141"/>
        <v>19</v>
      </c>
      <c r="D748" s="15">
        <f t="shared" si="178"/>
        <v>29</v>
      </c>
      <c r="F748" s="48" t="s">
        <v>409</v>
      </c>
      <c r="G748" s="15" t="s">
        <v>326</v>
      </c>
      <c r="H748" s="15" t="s">
        <v>86</v>
      </c>
      <c r="I748" s="61" t="str">
        <f t="shared" si="179"/>
        <v>I_SIN_R_PYM_BAL_LN_L03M</v>
      </c>
      <c r="J748" s="15" cm="1">
        <f t="array" ref="J748">SUMPRODUCT(--(I748=$I$2:$I$625))</f>
        <v>0</v>
      </c>
      <c r="K748" s="14">
        <f t="shared" si="168"/>
        <v>23</v>
      </c>
      <c r="L748" s="15" t="s">
        <v>448</v>
      </c>
      <c r="M748" s="15" t="s">
        <v>10</v>
      </c>
      <c r="N748" s="14" t="s">
        <v>16</v>
      </c>
      <c r="O748" s="15" t="str">
        <f>"R_"&amp;P748&amp;"_"&amp;F748</f>
        <v>R_PYM_BAL_LN</v>
      </c>
      <c r="P748" s="15" t="s">
        <v>490</v>
      </c>
      <c r="Q748" s="15" t="str">
        <f>VLOOKUP(Variables!L748,Nomencalture!$G$38:$H$42,2,0)</f>
        <v>Last Payment / Last Outstanding Balance</v>
      </c>
      <c r="R748" s="16" t="str">
        <f t="shared" si="181"/>
        <v>L03M</v>
      </c>
      <c r="S748" s="16" t="s">
        <v>54</v>
      </c>
      <c r="T748" s="20">
        <v>1</v>
      </c>
      <c r="U748" s="21">
        <v>3</v>
      </c>
      <c r="V748" s="53" t="str">
        <f t="shared" si="173"/>
        <v>ALTER TABLE MDL_ABT_B_PD_TDC_S01 ADD I_SIN_R_PYM_BAL_LN_L03M NUMBER;</v>
      </c>
      <c r="W748" s="9" t="str">
        <f>","&amp;H748&amp;"(CASE WHEN TIPO_CNSM_CD='"&amp;P748&amp;"' AND "&amp;X748&amp;" THEN "&amp;G748&amp;" END) AS "&amp;I748</f>
        <v>,SUM(CASE WHEN TIPO_CNSM_CD='PYM_BAL' AND COLDESTIPCRED='CONSUMO' AND B.PERIODOMES BETWEEN TO_CHAR(ADD_MONTHS(A.REF_DATE,-3),'YYYYMM') AND TO_CHAR(ADD_MONTHS(A.REF_DATE,-1),'YYYYMM') THEN IN_R_PGOA_SDOT END) AS I_SIN_R_PYM_BAL_LN_L03M</v>
      </c>
      <c r="X748" s="54" t="str">
        <f t="shared" si="176"/>
        <v>COLDESTIPCRED='CONSUMO' AND B.PERIODOMES BETWEEN TO_CHAR(ADD_MONTHS(A.REF_DATE,-3),'YYYYMM') AND TO_CHAR(ADD_MONTHS(A.REF_DATE,-1),'YYYYMM')</v>
      </c>
      <c r="Y748" s="54" t="str">
        <f>","&amp;I748&amp;"=B."&amp;I748</f>
        <v>,I_SIN_R_PYM_BAL_LN_L03M=B.I_SIN_R_PYM_BAL_LN_L03M</v>
      </c>
      <c r="Z748" s="40" t="str">
        <f>",B."&amp;I748</f>
        <v>,B.I_SIN_R_PYM_BAL_LN_L03M</v>
      </c>
    </row>
    <row r="749" spans="1:26" x14ac:dyDescent="0.25">
      <c r="A749" s="8" t="s">
        <v>399</v>
      </c>
      <c r="B749" s="21">
        <f t="shared" si="140"/>
        <v>748</v>
      </c>
      <c r="C749" s="15">
        <f t="shared" si="141"/>
        <v>20</v>
      </c>
      <c r="D749" s="15">
        <f t="shared" si="178"/>
        <v>29</v>
      </c>
      <c r="F749" s="48" t="s">
        <v>409</v>
      </c>
      <c r="G749" s="15" t="s">
        <v>326</v>
      </c>
      <c r="H749" s="15" t="s">
        <v>86</v>
      </c>
      <c r="I749" s="61" t="str">
        <f t="shared" si="179"/>
        <v>I_SIN_R_PYM_BAL_LN_L06M</v>
      </c>
      <c r="J749" s="15" cm="1">
        <f t="array" ref="J749">SUMPRODUCT(--(I749=$I$2:$I$625))</f>
        <v>0</v>
      </c>
      <c r="K749" s="14">
        <f t="shared" si="168"/>
        <v>23</v>
      </c>
      <c r="L749" s="15" t="s">
        <v>448</v>
      </c>
      <c r="M749" s="15" t="s">
        <v>10</v>
      </c>
      <c r="N749" s="14" t="s">
        <v>16</v>
      </c>
      <c r="O749" s="15" t="str">
        <f>"R_"&amp;P749&amp;"_"&amp;F749</f>
        <v>R_PYM_BAL_LN</v>
      </c>
      <c r="P749" s="15" t="s">
        <v>490</v>
      </c>
      <c r="Q749" s="15" t="str">
        <f>VLOOKUP(Variables!L749,Nomencalture!$G$38:$H$42,2,0)</f>
        <v>Last Payment / Last Outstanding Balance</v>
      </c>
      <c r="R749" s="16" t="str">
        <f t="shared" si="181"/>
        <v>L06M</v>
      </c>
      <c r="S749" s="16" t="s">
        <v>54</v>
      </c>
      <c r="T749" s="20">
        <v>1</v>
      </c>
      <c r="U749" s="21">
        <v>6</v>
      </c>
      <c r="V749" s="53" t="str">
        <f t="shared" si="173"/>
        <v>ALTER TABLE MDL_ABT_B_PD_TDC_S01 ADD I_SIN_R_PYM_BAL_LN_L06M NUMBER;</v>
      </c>
      <c r="W749" s="9" t="str">
        <f>","&amp;H749&amp;"(CASE WHEN TIPO_CNSM_CD='"&amp;P749&amp;"' AND "&amp;X749&amp;" THEN "&amp;G749&amp;" END) AS "&amp;I749</f>
        <v>,SUM(CASE WHEN TIPO_CNSM_CD='PYM_BAL' AND COLDESTIPCRED='CONSUMO' AND B.PERIODOMES BETWEEN TO_CHAR(ADD_MONTHS(A.REF_DATE,-6),'YYYYMM') AND TO_CHAR(ADD_MONTHS(A.REF_DATE,-1),'YYYYMM') THEN IN_R_PGOA_SDOT END) AS I_SIN_R_PYM_BAL_LN_L06M</v>
      </c>
      <c r="X749" s="54" t="str">
        <f t="shared" si="176"/>
        <v>COLDESTIPCRED='CONSUMO' AND B.PERIODOMES BETWEEN TO_CHAR(ADD_MONTHS(A.REF_DATE,-6),'YYYYMM') AND TO_CHAR(ADD_MONTHS(A.REF_DATE,-1),'YYYYMM')</v>
      </c>
      <c r="Y749" s="54" t="str">
        <f>","&amp;I749&amp;"=B."&amp;I749</f>
        <v>,I_SIN_R_PYM_BAL_LN_L06M=B.I_SIN_R_PYM_BAL_LN_L06M</v>
      </c>
      <c r="Z749" s="40" t="str">
        <f>",B."&amp;I749</f>
        <v>,B.I_SIN_R_PYM_BAL_LN_L06M</v>
      </c>
    </row>
    <row r="750" spans="1:26" x14ac:dyDescent="0.25">
      <c r="A750" s="8" t="s">
        <v>399</v>
      </c>
      <c r="B750" s="21">
        <f t="shared" si="140"/>
        <v>749</v>
      </c>
      <c r="C750" s="15">
        <f t="shared" si="141"/>
        <v>21</v>
      </c>
      <c r="D750" s="15">
        <f t="shared" si="178"/>
        <v>29</v>
      </c>
      <c r="F750" s="48" t="s">
        <v>409</v>
      </c>
      <c r="G750" s="15" t="s">
        <v>326</v>
      </c>
      <c r="H750" s="15" t="s">
        <v>86</v>
      </c>
      <c r="I750" s="61" t="str">
        <f t="shared" si="179"/>
        <v>I_SIN_R_PYM_BAL_LN_L12M</v>
      </c>
      <c r="J750" s="15" cm="1">
        <f t="array" ref="J750">SUMPRODUCT(--(I750=$I$2:$I$625))</f>
        <v>0</v>
      </c>
      <c r="K750" s="14">
        <f t="shared" si="168"/>
        <v>23</v>
      </c>
      <c r="L750" s="15" t="s">
        <v>448</v>
      </c>
      <c r="M750" s="15" t="s">
        <v>10</v>
      </c>
      <c r="N750" s="14" t="s">
        <v>16</v>
      </c>
      <c r="O750" s="15" t="str">
        <f>"R_"&amp;P750&amp;"_"&amp;F750</f>
        <v>R_PYM_BAL_LN</v>
      </c>
      <c r="P750" s="15" t="s">
        <v>490</v>
      </c>
      <c r="Q750" s="15" t="str">
        <f>VLOOKUP(Variables!L750,Nomencalture!$G$38:$H$42,2,0)</f>
        <v>Last Payment / Last Outstanding Balance</v>
      </c>
      <c r="R750" s="16" t="str">
        <f t="shared" si="181"/>
        <v>L12M</v>
      </c>
      <c r="S750" s="16" t="s">
        <v>54</v>
      </c>
      <c r="T750" s="20">
        <v>1</v>
      </c>
      <c r="U750" s="21">
        <v>12</v>
      </c>
      <c r="V750" s="53" t="str">
        <f t="shared" si="173"/>
        <v>ALTER TABLE MDL_ABT_B_PD_TDC_S01 ADD I_SIN_R_PYM_BAL_LN_L12M NUMBER;</v>
      </c>
      <c r="W750" s="9" t="str">
        <f>","&amp;H750&amp;"(CASE WHEN TIPO_CNSM_CD='"&amp;P750&amp;"' AND "&amp;X750&amp;" THEN "&amp;G750&amp;" END) AS "&amp;I750</f>
        <v>,SUM(CASE WHEN TIPO_CNSM_CD='PYM_BAL' AND COLDESTIPCRED='CONSUMO' AND B.PERIODOMES BETWEEN TO_CHAR(ADD_MONTHS(A.REF_DATE,-12),'YYYYMM') AND TO_CHAR(ADD_MONTHS(A.REF_DATE,-1),'YYYYMM') THEN IN_R_PGOA_SDOT END) AS I_SIN_R_PYM_BAL_LN_L12M</v>
      </c>
      <c r="X750" s="54" t="str">
        <f t="shared" si="176"/>
        <v>COLDESTIPCRED='CONSUMO' AND B.PERIODOMES BETWEEN TO_CHAR(ADD_MONTHS(A.REF_DATE,-12),'YYYYMM') AND TO_CHAR(ADD_MONTHS(A.REF_DATE,-1),'YYYYMM')</v>
      </c>
      <c r="Y750" s="54" t="str">
        <f>","&amp;I750&amp;"=B."&amp;I750</f>
        <v>,I_SIN_R_PYM_BAL_LN_L12M=B.I_SIN_R_PYM_BAL_LN_L12M</v>
      </c>
      <c r="Z750" s="40" t="str">
        <f>",B."&amp;I750</f>
        <v>,B.I_SIN_R_PYM_BAL_LN_L12M</v>
      </c>
    </row>
    <row r="751" spans="1:26" x14ac:dyDescent="0.25">
      <c r="A751" s="8" t="s">
        <v>399</v>
      </c>
      <c r="B751" s="21">
        <f t="shared" si="140"/>
        <v>750</v>
      </c>
      <c r="C751" s="15">
        <f t="shared" si="141"/>
        <v>22</v>
      </c>
      <c r="D751" s="15">
        <f t="shared" si="178"/>
        <v>29</v>
      </c>
      <c r="F751" s="48" t="s">
        <v>409</v>
      </c>
      <c r="G751" s="15" t="s">
        <v>326</v>
      </c>
      <c r="H751" s="15" t="s">
        <v>86</v>
      </c>
      <c r="I751" s="61" t="str">
        <f t="shared" si="179"/>
        <v>I_SIN_R_PYM_BAL_LN_L13_24</v>
      </c>
      <c r="J751" s="15" cm="1">
        <f t="array" ref="J751">SUMPRODUCT(--(I751=$I$2:$I$625))</f>
        <v>0</v>
      </c>
      <c r="K751" s="14">
        <f t="shared" si="168"/>
        <v>25</v>
      </c>
      <c r="L751" s="15" t="s">
        <v>448</v>
      </c>
      <c r="M751" s="15" t="s">
        <v>10</v>
      </c>
      <c r="N751" s="14" t="s">
        <v>16</v>
      </c>
      <c r="O751" s="15" t="str">
        <f>"R_"&amp;P751&amp;"_"&amp;F751</f>
        <v>R_PYM_BAL_LN</v>
      </c>
      <c r="P751" s="15" t="s">
        <v>490</v>
      </c>
      <c r="Q751" s="15" t="str">
        <f>VLOOKUP(Variables!L751,Nomencalture!$G$38:$H$42,2,0)</f>
        <v>Last Payment / Last Outstanding Balance</v>
      </c>
      <c r="R751" s="16" t="str">
        <f t="shared" si="181"/>
        <v>L13_24</v>
      </c>
      <c r="S751" s="16" t="s">
        <v>54</v>
      </c>
      <c r="T751" s="20">
        <v>13</v>
      </c>
      <c r="U751" s="21">
        <v>24</v>
      </c>
      <c r="V751" s="53" t="str">
        <f t="shared" si="173"/>
        <v>ALTER TABLE MDL_ABT_B_PD_TDC_S01 ADD I_SIN_R_PYM_BAL_LN_L13_24 NUMBER;</v>
      </c>
      <c r="W751" s="9" t="str">
        <f>","&amp;H751&amp;"(CASE WHEN TIPO_CNSM_CD='"&amp;P751&amp;"' AND "&amp;X751&amp;" THEN "&amp;G751&amp;" END) AS "&amp;I751</f>
        <v>,SUM(CASE WHEN TIPO_CNSM_CD='PYM_BAL' AND COLDESTIPCRED='CONSUMO' AND B.PERIODOMES BETWEEN TO_CHAR(ADD_MONTHS(A.REF_DATE,-24),'YYYYMM') AND TO_CHAR(ADD_MONTHS(A.REF_DATE,-13),'YYYYMM') THEN IN_R_PGOA_SDOT END) AS I_SIN_R_PYM_BAL_LN_L13_24</v>
      </c>
      <c r="X751" s="54" t="str">
        <f t="shared" si="176"/>
        <v>COLDESTIPCRED='CONSUMO' AND B.PERIODOMES BETWEEN TO_CHAR(ADD_MONTHS(A.REF_DATE,-24),'YYYYMM') AND TO_CHAR(ADD_MONTHS(A.REF_DATE,-13),'YYYYMM')</v>
      </c>
      <c r="Y751" s="54" t="str">
        <f>","&amp;I751&amp;"=B."&amp;I751</f>
        <v>,I_SIN_R_PYM_BAL_LN_L13_24=B.I_SIN_R_PYM_BAL_LN_L13_24</v>
      </c>
      <c r="Z751" s="40" t="str">
        <f>",B."&amp;I751</f>
        <v>,B.I_SIN_R_PYM_BAL_LN_L13_24</v>
      </c>
    </row>
    <row r="752" spans="1:26" x14ac:dyDescent="0.25">
      <c r="A752" s="8" t="s">
        <v>399</v>
      </c>
      <c r="B752" s="21">
        <f t="shared" si="140"/>
        <v>751</v>
      </c>
      <c r="C752" s="15">
        <f t="shared" si="141"/>
        <v>23</v>
      </c>
      <c r="D752" s="15">
        <f t="shared" si="178"/>
        <v>29</v>
      </c>
      <c r="F752" s="48" t="s">
        <v>409</v>
      </c>
      <c r="G752" s="15" t="s">
        <v>327</v>
      </c>
      <c r="H752" s="15" t="s">
        <v>86</v>
      </c>
      <c r="I752" s="61" t="str">
        <f t="shared" si="179"/>
        <v>I_SDC_R_PYM_BAL_LN_L03M</v>
      </c>
      <c r="J752" s="15" cm="1">
        <f t="array" ref="J752">SUMPRODUCT(--(I752=$I$2:$I$625))</f>
        <v>0</v>
      </c>
      <c r="K752" s="14">
        <f t="shared" si="168"/>
        <v>23</v>
      </c>
      <c r="L752" s="15" t="s">
        <v>448</v>
      </c>
      <c r="M752" s="15" t="s">
        <v>10</v>
      </c>
      <c r="N752" s="14" t="s">
        <v>17</v>
      </c>
      <c r="O752" s="15" t="str">
        <f>"R_"&amp;P752&amp;"_"&amp;F752</f>
        <v>R_PYM_BAL_LN</v>
      </c>
      <c r="P752" s="15" t="s">
        <v>490</v>
      </c>
      <c r="Q752" s="15" t="str">
        <f>VLOOKUP(Variables!L752,Nomencalture!$G$38:$H$42,2,0)</f>
        <v>Last Payment / Last Outstanding Balance</v>
      </c>
      <c r="R752" s="16" t="str">
        <f t="shared" si="181"/>
        <v>L03M</v>
      </c>
      <c r="S752" s="16" t="s">
        <v>54</v>
      </c>
      <c r="T752" s="20">
        <v>1</v>
      </c>
      <c r="U752" s="21">
        <v>3</v>
      </c>
      <c r="V752" s="53" t="str">
        <f t="shared" si="173"/>
        <v>ALTER TABLE MDL_ABT_B_PD_TDC_S01 ADD I_SDC_R_PYM_BAL_LN_L03M NUMBER;</v>
      </c>
      <c r="W752" s="9" t="str">
        <f>","&amp;H752&amp;"(CASE WHEN TIPO_CNSM_CD='"&amp;P752&amp;"' AND "&amp;X752&amp;" THEN "&amp;G752&amp;" END) AS "&amp;I752</f>
        <v>,SUM(CASE WHEN TIPO_CNSM_CD='PYM_BAL' AND COLDESTIPCRED='CONSUMO' AND B.PERIODOMES BETWEEN TO_CHAR(ADD_MONTHS(A.REF_DATE,-3),'YYYYMM') AND TO_CHAR(ADD_MONTHS(A.REF_DATE,-1),'YYYYMM') THEN DC_R_PGOA_SDOT END) AS I_SDC_R_PYM_BAL_LN_L03M</v>
      </c>
      <c r="X752" s="54" t="str">
        <f t="shared" si="176"/>
        <v>COLDESTIPCRED='CONSUMO' AND B.PERIODOMES BETWEEN TO_CHAR(ADD_MONTHS(A.REF_DATE,-3),'YYYYMM') AND TO_CHAR(ADD_MONTHS(A.REF_DATE,-1),'YYYYMM')</v>
      </c>
      <c r="Y752" s="54" t="str">
        <f>","&amp;I752&amp;"=B."&amp;I752</f>
        <v>,I_SDC_R_PYM_BAL_LN_L03M=B.I_SDC_R_PYM_BAL_LN_L03M</v>
      </c>
      <c r="Z752" s="40" t="str">
        <f>",B."&amp;I752</f>
        <v>,B.I_SDC_R_PYM_BAL_LN_L03M</v>
      </c>
    </row>
    <row r="753" spans="1:26" x14ac:dyDescent="0.25">
      <c r="A753" s="8" t="s">
        <v>399</v>
      </c>
      <c r="B753" s="21">
        <f t="shared" si="140"/>
        <v>752</v>
      </c>
      <c r="C753" s="15">
        <f t="shared" si="141"/>
        <v>24</v>
      </c>
      <c r="D753" s="15">
        <f t="shared" si="178"/>
        <v>29</v>
      </c>
      <c r="F753" s="48" t="s">
        <v>409</v>
      </c>
      <c r="G753" s="15" t="s">
        <v>327</v>
      </c>
      <c r="H753" s="15" t="s">
        <v>86</v>
      </c>
      <c r="I753" s="61" t="str">
        <f t="shared" si="179"/>
        <v>I_SDC_R_PYM_BAL_LN_L06M</v>
      </c>
      <c r="J753" s="15" cm="1">
        <f t="array" ref="J753">SUMPRODUCT(--(I753=$I$2:$I$625))</f>
        <v>0</v>
      </c>
      <c r="K753" s="14">
        <f t="shared" si="168"/>
        <v>23</v>
      </c>
      <c r="L753" s="15" t="s">
        <v>448</v>
      </c>
      <c r="M753" s="15" t="s">
        <v>10</v>
      </c>
      <c r="N753" s="14" t="s">
        <v>17</v>
      </c>
      <c r="O753" s="15" t="str">
        <f>"R_"&amp;P753&amp;"_"&amp;F753</f>
        <v>R_PYM_BAL_LN</v>
      </c>
      <c r="P753" s="15" t="s">
        <v>490</v>
      </c>
      <c r="Q753" s="15" t="str">
        <f>VLOOKUP(Variables!L753,Nomencalture!$G$38:$H$42,2,0)</f>
        <v>Last Payment / Last Outstanding Balance</v>
      </c>
      <c r="R753" s="16" t="str">
        <f t="shared" si="181"/>
        <v>L06M</v>
      </c>
      <c r="S753" s="16" t="s">
        <v>54</v>
      </c>
      <c r="T753" s="20">
        <v>1</v>
      </c>
      <c r="U753" s="21">
        <v>6</v>
      </c>
      <c r="V753" s="53" t="str">
        <f t="shared" si="173"/>
        <v>ALTER TABLE MDL_ABT_B_PD_TDC_S01 ADD I_SDC_R_PYM_BAL_LN_L06M NUMBER;</v>
      </c>
      <c r="W753" s="9" t="str">
        <f>","&amp;H753&amp;"(CASE WHEN TIPO_CNSM_CD='"&amp;P753&amp;"' AND "&amp;X753&amp;" THEN "&amp;G753&amp;" END) AS "&amp;I753</f>
        <v>,SUM(CASE WHEN TIPO_CNSM_CD='PYM_BAL' AND COLDESTIPCRED='CONSUMO' AND B.PERIODOMES BETWEEN TO_CHAR(ADD_MONTHS(A.REF_DATE,-6),'YYYYMM') AND TO_CHAR(ADD_MONTHS(A.REF_DATE,-1),'YYYYMM') THEN DC_R_PGOA_SDOT END) AS I_SDC_R_PYM_BAL_LN_L06M</v>
      </c>
      <c r="X753" s="54" t="str">
        <f t="shared" si="176"/>
        <v>COLDESTIPCRED='CONSUMO' AND B.PERIODOMES BETWEEN TO_CHAR(ADD_MONTHS(A.REF_DATE,-6),'YYYYMM') AND TO_CHAR(ADD_MONTHS(A.REF_DATE,-1),'YYYYMM')</v>
      </c>
      <c r="Y753" s="54" t="str">
        <f>","&amp;I753&amp;"=B."&amp;I753</f>
        <v>,I_SDC_R_PYM_BAL_LN_L06M=B.I_SDC_R_PYM_BAL_LN_L06M</v>
      </c>
      <c r="Z753" s="40" t="str">
        <f>",B."&amp;I753</f>
        <v>,B.I_SDC_R_PYM_BAL_LN_L06M</v>
      </c>
    </row>
    <row r="754" spans="1:26" x14ac:dyDescent="0.25">
      <c r="A754" s="8" t="s">
        <v>399</v>
      </c>
      <c r="B754" s="21">
        <f t="shared" si="140"/>
        <v>753</v>
      </c>
      <c r="C754" s="15">
        <f t="shared" si="141"/>
        <v>25</v>
      </c>
      <c r="D754" s="15">
        <f t="shared" si="178"/>
        <v>29</v>
      </c>
      <c r="F754" s="48" t="s">
        <v>409</v>
      </c>
      <c r="G754" s="15" t="s">
        <v>327</v>
      </c>
      <c r="H754" s="15" t="s">
        <v>86</v>
      </c>
      <c r="I754" s="61" t="str">
        <f t="shared" si="179"/>
        <v>I_SDC_R_PYM_BAL_LN_L12M</v>
      </c>
      <c r="J754" s="15" cm="1">
        <f t="array" ref="J754">SUMPRODUCT(--(I754=$I$2:$I$625))</f>
        <v>0</v>
      </c>
      <c r="K754" s="14">
        <f t="shared" si="168"/>
        <v>23</v>
      </c>
      <c r="L754" s="15" t="s">
        <v>448</v>
      </c>
      <c r="M754" s="15" t="s">
        <v>10</v>
      </c>
      <c r="N754" s="14" t="s">
        <v>17</v>
      </c>
      <c r="O754" s="15" t="str">
        <f>"R_"&amp;P754&amp;"_"&amp;F754</f>
        <v>R_PYM_BAL_LN</v>
      </c>
      <c r="P754" s="15" t="s">
        <v>490</v>
      </c>
      <c r="Q754" s="15" t="str">
        <f>VLOOKUP(Variables!L754,Nomencalture!$G$38:$H$42,2,0)</f>
        <v>Last Payment / Last Outstanding Balance</v>
      </c>
      <c r="R754" s="16" t="str">
        <f t="shared" si="181"/>
        <v>L12M</v>
      </c>
      <c r="S754" s="16" t="s">
        <v>54</v>
      </c>
      <c r="T754" s="20">
        <v>1</v>
      </c>
      <c r="U754" s="21">
        <v>12</v>
      </c>
      <c r="V754" s="53" t="str">
        <f t="shared" si="173"/>
        <v>ALTER TABLE MDL_ABT_B_PD_TDC_S01 ADD I_SDC_R_PYM_BAL_LN_L12M NUMBER;</v>
      </c>
      <c r="W754" s="9" t="str">
        <f>","&amp;H754&amp;"(CASE WHEN TIPO_CNSM_CD='"&amp;P754&amp;"' AND "&amp;X754&amp;" THEN "&amp;G754&amp;" END) AS "&amp;I754</f>
        <v>,SUM(CASE WHEN TIPO_CNSM_CD='PYM_BAL' AND COLDESTIPCRED='CONSUMO' AND B.PERIODOMES BETWEEN TO_CHAR(ADD_MONTHS(A.REF_DATE,-12),'YYYYMM') AND TO_CHAR(ADD_MONTHS(A.REF_DATE,-1),'YYYYMM') THEN DC_R_PGOA_SDOT END) AS I_SDC_R_PYM_BAL_LN_L12M</v>
      </c>
      <c r="X754" s="54" t="str">
        <f t="shared" si="176"/>
        <v>COLDESTIPCRED='CONSUMO' AND B.PERIODOMES BETWEEN TO_CHAR(ADD_MONTHS(A.REF_DATE,-12),'YYYYMM') AND TO_CHAR(ADD_MONTHS(A.REF_DATE,-1),'YYYYMM')</v>
      </c>
      <c r="Y754" s="54" t="str">
        <f>","&amp;I754&amp;"=B."&amp;I754</f>
        <v>,I_SDC_R_PYM_BAL_LN_L12M=B.I_SDC_R_PYM_BAL_LN_L12M</v>
      </c>
      <c r="Z754" s="40" t="str">
        <f>",B."&amp;I754</f>
        <v>,B.I_SDC_R_PYM_BAL_LN_L12M</v>
      </c>
    </row>
    <row r="755" spans="1:26" x14ac:dyDescent="0.25">
      <c r="A755" s="30" t="s">
        <v>399</v>
      </c>
      <c r="B755" s="24">
        <f t="shared" si="140"/>
        <v>754</v>
      </c>
      <c r="C755" s="18">
        <f t="shared" si="141"/>
        <v>26</v>
      </c>
      <c r="D755" s="18">
        <f t="shared" si="178"/>
        <v>29</v>
      </c>
      <c r="E755" s="49"/>
      <c r="F755" s="49" t="s">
        <v>409</v>
      </c>
      <c r="G755" s="18" t="s">
        <v>327</v>
      </c>
      <c r="H755" s="18" t="s">
        <v>86</v>
      </c>
      <c r="I755" s="62" t="str">
        <f t="shared" si="179"/>
        <v>I_SDC_R_PYM_BAL_LN_L13_24</v>
      </c>
      <c r="J755" s="18" cm="1">
        <f t="array" ref="J755">SUMPRODUCT(--(I755=$I$2:$I$625))</f>
        <v>0</v>
      </c>
      <c r="K755" s="17">
        <f t="shared" ref="K755:K818" si="182">+LEN(I755)</f>
        <v>25</v>
      </c>
      <c r="L755" s="18" t="s">
        <v>448</v>
      </c>
      <c r="M755" s="18" t="s">
        <v>10</v>
      </c>
      <c r="N755" s="17" t="s">
        <v>17</v>
      </c>
      <c r="O755" s="18" t="str">
        <f>"R_"&amp;P755&amp;"_"&amp;F755</f>
        <v>R_PYM_BAL_LN</v>
      </c>
      <c r="P755" s="18" t="s">
        <v>490</v>
      </c>
      <c r="Q755" s="18" t="str">
        <f>VLOOKUP(Variables!L755,Nomencalture!$G$38:$H$42,2,0)</f>
        <v>Last Payment / Last Outstanding Balance</v>
      </c>
      <c r="R755" s="19" t="str">
        <f t="shared" si="181"/>
        <v>L13_24</v>
      </c>
      <c r="S755" s="19" t="s">
        <v>54</v>
      </c>
      <c r="T755" s="23">
        <v>13</v>
      </c>
      <c r="U755" s="24">
        <v>24</v>
      </c>
      <c r="V755" s="53" t="str">
        <f t="shared" si="173"/>
        <v>ALTER TABLE MDL_ABT_B_PD_TDC_S01 ADD I_SDC_R_PYM_BAL_LN_L13_24 NUMBER;</v>
      </c>
      <c r="W755" s="9" t="str">
        <f>","&amp;H755&amp;"(CASE WHEN TIPO_CNSM_CD='"&amp;P755&amp;"' AND "&amp;X755&amp;" THEN "&amp;G755&amp;" END) AS "&amp;I755</f>
        <v>,SUM(CASE WHEN TIPO_CNSM_CD='PYM_BAL' AND COLDESTIPCRED='CONSUMO' AND B.PERIODOMES BETWEEN TO_CHAR(ADD_MONTHS(A.REF_DATE,-24),'YYYYMM') AND TO_CHAR(ADD_MONTHS(A.REF_DATE,-13),'YYYYMM') THEN DC_R_PGOA_SDOT END) AS I_SDC_R_PYM_BAL_LN_L13_24</v>
      </c>
      <c r="X755" s="54" t="str">
        <f t="shared" si="176"/>
        <v>COLDESTIPCRED='CONSUMO' AND B.PERIODOMES BETWEEN TO_CHAR(ADD_MONTHS(A.REF_DATE,-24),'YYYYMM') AND TO_CHAR(ADD_MONTHS(A.REF_DATE,-13),'YYYYMM')</v>
      </c>
      <c r="Y755" s="54" t="str">
        <f>","&amp;I755&amp;"=B."&amp;I755</f>
        <v>,I_SDC_R_PYM_BAL_LN_L13_24=B.I_SDC_R_PYM_BAL_LN_L13_24</v>
      </c>
      <c r="Z755" s="40" t="str">
        <f>",B."&amp;I755</f>
        <v>,B.I_SDC_R_PYM_BAL_LN_L13_24</v>
      </c>
    </row>
    <row r="756" spans="1:26" x14ac:dyDescent="0.25">
      <c r="A756" s="8" t="s">
        <v>408</v>
      </c>
      <c r="B756" s="21">
        <f t="shared" si="140"/>
        <v>755</v>
      </c>
      <c r="C756" s="15">
        <f t="shared" si="141"/>
        <v>1</v>
      </c>
      <c r="D756" s="15">
        <f t="shared" si="178"/>
        <v>30</v>
      </c>
      <c r="F756" s="48" t="s">
        <v>410</v>
      </c>
      <c r="G756" s="15" t="s">
        <v>304</v>
      </c>
      <c r="H756" s="15" t="s">
        <v>85</v>
      </c>
      <c r="I756" s="61" t="str">
        <f t="shared" si="179"/>
        <v>I_R_PID_LON_MR_00MB</v>
      </c>
      <c r="J756" s="15" cm="1">
        <f t="array" ref="J756">SUMPRODUCT(--(I756=$I$2:$I$625))</f>
        <v>0</v>
      </c>
      <c r="K756" s="14">
        <f t="shared" si="182"/>
        <v>19</v>
      </c>
      <c r="L756" s="15" t="s">
        <v>466</v>
      </c>
      <c r="M756" s="15" t="s">
        <v>10</v>
      </c>
      <c r="N756" s="14" t="s">
        <v>11</v>
      </c>
      <c r="O756" s="15" t="str">
        <f>"R_"&amp;P756&amp;"_"&amp;F756</f>
        <v>R_PID_LON_MR</v>
      </c>
      <c r="P756" s="15" t="s">
        <v>500</v>
      </c>
      <c r="Q756" s="15" t="str">
        <f>VLOOKUP(Variables!L756,Nomencalture!$G$38:$H$42,2,0)</f>
        <v>Paid Amount / Approved Amount</v>
      </c>
      <c r="R756" s="16" t="str">
        <f t="shared" ref="R756:R762" si="183">IF(AND(S756="P",N756="R"),TEXT(T756,"00")&amp;"MB",IF(T756&gt;1,"L"&amp;TEXT(T756,"00")&amp;"_"&amp;TEXT(U756,"00"),"L"&amp;TEXT(U756,"00")&amp;"M"))</f>
        <v>00MB</v>
      </c>
      <c r="S756" s="16" t="s">
        <v>90</v>
      </c>
      <c r="T756" s="21">
        <v>0</v>
      </c>
      <c r="U756" s="21">
        <v>0</v>
      </c>
      <c r="V756" s="53" t="str">
        <f t="shared" si="173"/>
        <v>ALTER TABLE MDL_ABT_B_PD_TDC_S01 ADD I_R_PID_LON_MR_00MB NUMBER;</v>
      </c>
      <c r="W756" s="9" t="str">
        <f>","&amp;H756&amp;"(CASE WHEN TIPO_CNSM_CD='"&amp;P756&amp;"' AND "&amp;X756&amp;" THEN "&amp;G756&amp;" END) AS "&amp;I756</f>
        <v>,AVG(CASE WHEN TIPO_CNSM_CD='PID_LON' AND COLDESTIPCRED='VIVIENDA' AND B.PERIODOMES=TO_CHAR(ADD_MONTHS(A.REF_DATE,-0),'YYYYMM') THEN R_PGOT_MAPR END) AS I_R_PID_LON_MR_00MB</v>
      </c>
      <c r="X756" s="54" t="str">
        <f t="shared" ref="X756:X787" si="184">IF(S756="P","COLDESTIPCRED='VIVIENDA' AND B.PERIODOMES=TO_CHAR(ADD_MONTHS(A.REF_DATE,-"&amp;U756&amp;"),'YYYYMM')","COLDESTIPCRED='VIVIENDA' AND B.PERIODOMES BETWEEN TO_CHAR(ADD_MONTHS(A.REF_DATE,-"&amp;U756&amp;"),'YYYYMM') AND TO_CHAR(ADD_MONTHS(A.REF_DATE,-"&amp;T756&amp;"),'YYYYMM')")</f>
        <v>COLDESTIPCRED='VIVIENDA' AND B.PERIODOMES=TO_CHAR(ADD_MONTHS(A.REF_DATE,-0),'YYYYMM')</v>
      </c>
      <c r="Y756" s="54" t="str">
        <f>","&amp;I756&amp;"=B."&amp;I756</f>
        <v>,I_R_PID_LON_MR_00MB=B.I_R_PID_LON_MR_00MB</v>
      </c>
      <c r="Z756" s="40" t="str">
        <f>",B."&amp;I756</f>
        <v>,B.I_R_PID_LON_MR_00MB</v>
      </c>
    </row>
    <row r="757" spans="1:26" x14ac:dyDescent="0.25">
      <c r="A757" s="8" t="s">
        <v>408</v>
      </c>
      <c r="B757" s="21">
        <f t="shared" si="140"/>
        <v>756</v>
      </c>
      <c r="C757" s="15">
        <f t="shared" si="141"/>
        <v>2</v>
      </c>
      <c r="D757" s="15">
        <f t="shared" si="178"/>
        <v>30</v>
      </c>
      <c r="F757" s="48" t="s">
        <v>410</v>
      </c>
      <c r="G757" s="15" t="s">
        <v>304</v>
      </c>
      <c r="H757" s="15" t="s">
        <v>85</v>
      </c>
      <c r="I757" s="61" t="str">
        <f t="shared" si="179"/>
        <v>I_R_PID_LON_MR_01MB</v>
      </c>
      <c r="J757" s="15" cm="1">
        <f t="array" ref="J757">SUMPRODUCT(--(I757=$I$2:$I$625))</f>
        <v>0</v>
      </c>
      <c r="K757" s="14">
        <f t="shared" si="182"/>
        <v>19</v>
      </c>
      <c r="L757" s="15" t="s">
        <v>466</v>
      </c>
      <c r="M757" s="15" t="s">
        <v>10</v>
      </c>
      <c r="N757" s="14" t="s">
        <v>11</v>
      </c>
      <c r="O757" s="15" t="str">
        <f>"R_"&amp;P757&amp;"_"&amp;F757</f>
        <v>R_PID_LON_MR</v>
      </c>
      <c r="P757" s="15" t="s">
        <v>500</v>
      </c>
      <c r="Q757" s="15" t="str">
        <f>VLOOKUP(Variables!L757,Nomencalture!$G$38:$H$42,2,0)</f>
        <v>Paid Amount / Approved Amount</v>
      </c>
      <c r="R757" s="16" t="str">
        <f t="shared" si="183"/>
        <v>01MB</v>
      </c>
      <c r="S757" s="16" t="s">
        <v>90</v>
      </c>
      <c r="T757" s="21">
        <v>1</v>
      </c>
      <c r="U757" s="21">
        <v>1</v>
      </c>
      <c r="V757" s="53" t="str">
        <f t="shared" si="173"/>
        <v>ALTER TABLE MDL_ABT_B_PD_TDC_S01 ADD I_R_PID_LON_MR_01MB NUMBER;</v>
      </c>
      <c r="W757" s="9" t="str">
        <f>","&amp;H757&amp;"(CASE WHEN TIPO_CNSM_CD='"&amp;P757&amp;"' AND "&amp;X757&amp;" THEN "&amp;G757&amp;" END) AS "&amp;I757</f>
        <v>,AVG(CASE WHEN TIPO_CNSM_CD='PID_LON' AND COLDESTIPCRED='VIVIENDA' AND B.PERIODOMES=TO_CHAR(ADD_MONTHS(A.REF_DATE,-1),'YYYYMM') THEN R_PGOT_MAPR END) AS I_R_PID_LON_MR_01MB</v>
      </c>
      <c r="X757" s="54" t="str">
        <f t="shared" si="184"/>
        <v>COLDESTIPCRED='VIVIENDA' AND B.PERIODOMES=TO_CHAR(ADD_MONTHS(A.REF_DATE,-1),'YYYYMM')</v>
      </c>
      <c r="Y757" s="54" t="str">
        <f>","&amp;I757&amp;"=B."&amp;I757</f>
        <v>,I_R_PID_LON_MR_01MB=B.I_R_PID_LON_MR_01MB</v>
      </c>
      <c r="Z757" s="40" t="str">
        <f>",B."&amp;I757</f>
        <v>,B.I_R_PID_LON_MR_01MB</v>
      </c>
    </row>
    <row r="758" spans="1:26" x14ac:dyDescent="0.25">
      <c r="A758" s="8" t="s">
        <v>408</v>
      </c>
      <c r="B758" s="21">
        <f t="shared" si="140"/>
        <v>757</v>
      </c>
      <c r="C758" s="15">
        <f t="shared" si="141"/>
        <v>3</v>
      </c>
      <c r="D758" s="15">
        <f t="shared" si="178"/>
        <v>30</v>
      </c>
      <c r="F758" s="48" t="s">
        <v>410</v>
      </c>
      <c r="G758" s="15" t="s">
        <v>304</v>
      </c>
      <c r="H758" s="15" t="s">
        <v>85</v>
      </c>
      <c r="I758" s="61" t="str">
        <f t="shared" si="179"/>
        <v>I_R_PID_LON_MR_02MB</v>
      </c>
      <c r="J758" s="15" cm="1">
        <f t="array" ref="J758">SUMPRODUCT(--(I758=$I$2:$I$625))</f>
        <v>0</v>
      </c>
      <c r="K758" s="14">
        <f t="shared" si="182"/>
        <v>19</v>
      </c>
      <c r="L758" s="15" t="s">
        <v>466</v>
      </c>
      <c r="M758" s="15" t="s">
        <v>10</v>
      </c>
      <c r="N758" s="14" t="s">
        <v>11</v>
      </c>
      <c r="O758" s="15" t="str">
        <f>"R_"&amp;P758&amp;"_"&amp;F758</f>
        <v>R_PID_LON_MR</v>
      </c>
      <c r="P758" s="15" t="s">
        <v>500</v>
      </c>
      <c r="Q758" s="15" t="str">
        <f>VLOOKUP(Variables!L758,Nomencalture!$G$38:$H$42,2,0)</f>
        <v>Paid Amount / Approved Amount</v>
      </c>
      <c r="R758" s="16" t="str">
        <f t="shared" si="183"/>
        <v>02MB</v>
      </c>
      <c r="S758" s="16" t="s">
        <v>90</v>
      </c>
      <c r="T758" s="21">
        <v>2</v>
      </c>
      <c r="U758" s="21">
        <v>2</v>
      </c>
      <c r="V758" s="53" t="str">
        <f t="shared" si="173"/>
        <v>ALTER TABLE MDL_ABT_B_PD_TDC_S01 ADD I_R_PID_LON_MR_02MB NUMBER;</v>
      </c>
      <c r="W758" s="9" t="str">
        <f>","&amp;H758&amp;"(CASE WHEN TIPO_CNSM_CD='"&amp;P758&amp;"' AND "&amp;X758&amp;" THEN "&amp;G758&amp;" END) AS "&amp;I758</f>
        <v>,AVG(CASE WHEN TIPO_CNSM_CD='PID_LON' AND COLDESTIPCRED='VIVIENDA' AND B.PERIODOMES=TO_CHAR(ADD_MONTHS(A.REF_DATE,-2),'YYYYMM') THEN R_PGOT_MAPR END) AS I_R_PID_LON_MR_02MB</v>
      </c>
      <c r="X758" s="54" t="str">
        <f t="shared" si="184"/>
        <v>COLDESTIPCRED='VIVIENDA' AND B.PERIODOMES=TO_CHAR(ADD_MONTHS(A.REF_DATE,-2),'YYYYMM')</v>
      </c>
      <c r="Y758" s="54" t="str">
        <f>","&amp;I758&amp;"=B."&amp;I758</f>
        <v>,I_R_PID_LON_MR_02MB=B.I_R_PID_LON_MR_02MB</v>
      </c>
      <c r="Z758" s="40" t="str">
        <f>",B."&amp;I758</f>
        <v>,B.I_R_PID_LON_MR_02MB</v>
      </c>
    </row>
    <row r="759" spans="1:26" x14ac:dyDescent="0.25">
      <c r="A759" s="8" t="s">
        <v>408</v>
      </c>
      <c r="B759" s="21">
        <f t="shared" si="140"/>
        <v>758</v>
      </c>
      <c r="C759" s="15">
        <f t="shared" si="141"/>
        <v>4</v>
      </c>
      <c r="D759" s="15">
        <f t="shared" si="178"/>
        <v>30</v>
      </c>
      <c r="F759" s="48" t="s">
        <v>410</v>
      </c>
      <c r="G759" s="15" t="s">
        <v>304</v>
      </c>
      <c r="H759" s="15" t="s">
        <v>85</v>
      </c>
      <c r="I759" s="61" t="str">
        <f t="shared" si="179"/>
        <v>I_R_PID_LON_MR_03MB</v>
      </c>
      <c r="J759" s="15" cm="1">
        <f t="array" ref="J759">SUMPRODUCT(--(I759=$I$2:$I$625))</f>
        <v>0</v>
      </c>
      <c r="K759" s="14">
        <f t="shared" si="182"/>
        <v>19</v>
      </c>
      <c r="L759" s="15" t="s">
        <v>466</v>
      </c>
      <c r="M759" s="15" t="s">
        <v>10</v>
      </c>
      <c r="N759" s="14" t="s">
        <v>11</v>
      </c>
      <c r="O759" s="15" t="str">
        <f>"R_"&amp;P759&amp;"_"&amp;F759</f>
        <v>R_PID_LON_MR</v>
      </c>
      <c r="P759" s="15" t="s">
        <v>500</v>
      </c>
      <c r="Q759" s="15" t="str">
        <f>VLOOKUP(Variables!L759,Nomencalture!$G$38:$H$42,2,0)</f>
        <v>Paid Amount / Approved Amount</v>
      </c>
      <c r="R759" s="16" t="str">
        <f t="shared" si="183"/>
        <v>03MB</v>
      </c>
      <c r="S759" s="16" t="s">
        <v>90</v>
      </c>
      <c r="T759" s="21">
        <v>3</v>
      </c>
      <c r="U759" s="21">
        <v>3</v>
      </c>
      <c r="V759" s="53" t="str">
        <f t="shared" si="173"/>
        <v>ALTER TABLE MDL_ABT_B_PD_TDC_S01 ADD I_R_PID_LON_MR_03MB NUMBER;</v>
      </c>
      <c r="W759" s="9" t="str">
        <f>","&amp;H759&amp;"(CASE WHEN TIPO_CNSM_CD='"&amp;P759&amp;"' AND "&amp;X759&amp;" THEN "&amp;G759&amp;" END) AS "&amp;I759</f>
        <v>,AVG(CASE WHEN TIPO_CNSM_CD='PID_LON' AND COLDESTIPCRED='VIVIENDA' AND B.PERIODOMES=TO_CHAR(ADD_MONTHS(A.REF_DATE,-3),'YYYYMM') THEN R_PGOT_MAPR END) AS I_R_PID_LON_MR_03MB</v>
      </c>
      <c r="X759" s="54" t="str">
        <f t="shared" si="184"/>
        <v>COLDESTIPCRED='VIVIENDA' AND B.PERIODOMES=TO_CHAR(ADD_MONTHS(A.REF_DATE,-3),'YYYYMM')</v>
      </c>
      <c r="Y759" s="54" t="str">
        <f>","&amp;I759&amp;"=B."&amp;I759</f>
        <v>,I_R_PID_LON_MR_03MB=B.I_R_PID_LON_MR_03MB</v>
      </c>
      <c r="Z759" s="40" t="str">
        <f>",B."&amp;I759</f>
        <v>,B.I_R_PID_LON_MR_03MB</v>
      </c>
    </row>
    <row r="760" spans="1:26" x14ac:dyDescent="0.25">
      <c r="A760" s="8" t="s">
        <v>408</v>
      </c>
      <c r="B760" s="21">
        <f t="shared" si="140"/>
        <v>759</v>
      </c>
      <c r="C760" s="15">
        <f t="shared" si="141"/>
        <v>5</v>
      </c>
      <c r="D760" s="15">
        <f t="shared" si="178"/>
        <v>30</v>
      </c>
      <c r="F760" s="48" t="s">
        <v>410</v>
      </c>
      <c r="G760" s="15" t="s">
        <v>304</v>
      </c>
      <c r="H760" s="15" t="s">
        <v>85</v>
      </c>
      <c r="I760" s="61" t="str">
        <f t="shared" si="179"/>
        <v>I_R_PID_LON_MR_06MB</v>
      </c>
      <c r="J760" s="15" cm="1">
        <f t="array" ref="J760">SUMPRODUCT(--(I760=$I$2:$I$625))</f>
        <v>0</v>
      </c>
      <c r="K760" s="14">
        <f t="shared" si="182"/>
        <v>19</v>
      </c>
      <c r="L760" s="15" t="s">
        <v>466</v>
      </c>
      <c r="M760" s="15" t="s">
        <v>10</v>
      </c>
      <c r="N760" s="14" t="s">
        <v>11</v>
      </c>
      <c r="O760" s="15" t="str">
        <f>"R_"&amp;P760&amp;"_"&amp;F760</f>
        <v>R_PID_LON_MR</v>
      </c>
      <c r="P760" s="15" t="s">
        <v>500</v>
      </c>
      <c r="Q760" s="15" t="str">
        <f>VLOOKUP(Variables!L760,Nomencalture!$G$38:$H$42,2,0)</f>
        <v>Paid Amount / Approved Amount</v>
      </c>
      <c r="R760" s="16" t="str">
        <f t="shared" si="183"/>
        <v>06MB</v>
      </c>
      <c r="S760" s="16" t="s">
        <v>90</v>
      </c>
      <c r="T760" s="21">
        <v>6</v>
      </c>
      <c r="U760" s="21">
        <v>6</v>
      </c>
      <c r="V760" s="53" t="str">
        <f t="shared" si="173"/>
        <v>ALTER TABLE MDL_ABT_B_PD_TDC_S01 ADD I_R_PID_LON_MR_06MB NUMBER;</v>
      </c>
      <c r="W760" s="9" t="str">
        <f>","&amp;H760&amp;"(CASE WHEN TIPO_CNSM_CD='"&amp;P760&amp;"' AND "&amp;X760&amp;" THEN "&amp;G760&amp;" END) AS "&amp;I760</f>
        <v>,AVG(CASE WHEN TIPO_CNSM_CD='PID_LON' AND COLDESTIPCRED='VIVIENDA' AND B.PERIODOMES=TO_CHAR(ADD_MONTHS(A.REF_DATE,-6),'YYYYMM') THEN R_PGOT_MAPR END) AS I_R_PID_LON_MR_06MB</v>
      </c>
      <c r="X760" s="54" t="str">
        <f t="shared" si="184"/>
        <v>COLDESTIPCRED='VIVIENDA' AND B.PERIODOMES=TO_CHAR(ADD_MONTHS(A.REF_DATE,-6),'YYYYMM')</v>
      </c>
      <c r="Y760" s="54" t="str">
        <f>","&amp;I760&amp;"=B."&amp;I760</f>
        <v>,I_R_PID_LON_MR_06MB=B.I_R_PID_LON_MR_06MB</v>
      </c>
      <c r="Z760" s="40" t="str">
        <f>",B."&amp;I760</f>
        <v>,B.I_R_PID_LON_MR_06MB</v>
      </c>
    </row>
    <row r="761" spans="1:26" x14ac:dyDescent="0.25">
      <c r="A761" s="8" t="s">
        <v>408</v>
      </c>
      <c r="B761" s="21">
        <f t="shared" si="140"/>
        <v>760</v>
      </c>
      <c r="C761" s="15">
        <f t="shared" si="141"/>
        <v>6</v>
      </c>
      <c r="D761" s="15">
        <f t="shared" si="178"/>
        <v>30</v>
      </c>
      <c r="F761" s="48" t="s">
        <v>410</v>
      </c>
      <c r="G761" s="15" t="s">
        <v>304</v>
      </c>
      <c r="H761" s="15" t="s">
        <v>85</v>
      </c>
      <c r="I761" s="61" t="str">
        <f t="shared" si="179"/>
        <v>I_R_PID_LON_MR_09MB</v>
      </c>
      <c r="J761" s="15" cm="1">
        <f t="array" ref="J761">SUMPRODUCT(--(I761=$I$2:$I$625))</f>
        <v>0</v>
      </c>
      <c r="K761" s="14">
        <f t="shared" si="182"/>
        <v>19</v>
      </c>
      <c r="L761" s="15" t="s">
        <v>466</v>
      </c>
      <c r="M761" s="15" t="s">
        <v>10</v>
      </c>
      <c r="N761" s="14" t="s">
        <v>11</v>
      </c>
      <c r="O761" s="15" t="str">
        <f>"R_"&amp;P761&amp;"_"&amp;F761</f>
        <v>R_PID_LON_MR</v>
      </c>
      <c r="P761" s="15" t="s">
        <v>500</v>
      </c>
      <c r="Q761" s="15" t="str">
        <f>VLOOKUP(Variables!L761,Nomencalture!$G$38:$H$42,2,0)</f>
        <v>Paid Amount / Approved Amount</v>
      </c>
      <c r="R761" s="16" t="str">
        <f t="shared" si="183"/>
        <v>09MB</v>
      </c>
      <c r="S761" s="16" t="s">
        <v>90</v>
      </c>
      <c r="T761" s="21">
        <v>9</v>
      </c>
      <c r="U761" s="21">
        <v>9</v>
      </c>
      <c r="V761" s="53" t="str">
        <f t="shared" si="173"/>
        <v>ALTER TABLE MDL_ABT_B_PD_TDC_S01 ADD I_R_PID_LON_MR_09MB NUMBER;</v>
      </c>
      <c r="W761" s="9" t="str">
        <f>","&amp;H761&amp;"(CASE WHEN TIPO_CNSM_CD='"&amp;P761&amp;"' AND "&amp;X761&amp;" THEN "&amp;G761&amp;" END) AS "&amp;I761</f>
        <v>,AVG(CASE WHEN TIPO_CNSM_CD='PID_LON' AND COLDESTIPCRED='VIVIENDA' AND B.PERIODOMES=TO_CHAR(ADD_MONTHS(A.REF_DATE,-9),'YYYYMM') THEN R_PGOT_MAPR END) AS I_R_PID_LON_MR_09MB</v>
      </c>
      <c r="X761" s="54" t="str">
        <f t="shared" si="184"/>
        <v>COLDESTIPCRED='VIVIENDA' AND B.PERIODOMES=TO_CHAR(ADD_MONTHS(A.REF_DATE,-9),'YYYYMM')</v>
      </c>
      <c r="Y761" s="54" t="str">
        <f>","&amp;I761&amp;"=B."&amp;I761</f>
        <v>,I_R_PID_LON_MR_09MB=B.I_R_PID_LON_MR_09MB</v>
      </c>
      <c r="Z761" s="40" t="str">
        <f>",B."&amp;I761</f>
        <v>,B.I_R_PID_LON_MR_09MB</v>
      </c>
    </row>
    <row r="762" spans="1:26" x14ac:dyDescent="0.25">
      <c r="A762" s="8" t="s">
        <v>408</v>
      </c>
      <c r="B762" s="21">
        <f t="shared" si="140"/>
        <v>761</v>
      </c>
      <c r="C762" s="15">
        <f t="shared" si="141"/>
        <v>7</v>
      </c>
      <c r="D762" s="15">
        <f t="shared" si="178"/>
        <v>30</v>
      </c>
      <c r="F762" s="48" t="s">
        <v>410</v>
      </c>
      <c r="G762" s="15" t="s">
        <v>304</v>
      </c>
      <c r="H762" s="15" t="s">
        <v>85</v>
      </c>
      <c r="I762" s="61" t="str">
        <f t="shared" si="179"/>
        <v>I_R_PID_LON_MR_12MB</v>
      </c>
      <c r="J762" s="15" cm="1">
        <f t="array" ref="J762">SUMPRODUCT(--(I762=$I$2:$I$625))</f>
        <v>0</v>
      </c>
      <c r="K762" s="14">
        <f t="shared" si="182"/>
        <v>19</v>
      </c>
      <c r="L762" s="15" t="s">
        <v>466</v>
      </c>
      <c r="M762" s="15" t="s">
        <v>10</v>
      </c>
      <c r="N762" s="14" t="s">
        <v>11</v>
      </c>
      <c r="O762" s="15" t="str">
        <f>"R_"&amp;P762&amp;"_"&amp;F762</f>
        <v>R_PID_LON_MR</v>
      </c>
      <c r="P762" s="15" t="s">
        <v>500</v>
      </c>
      <c r="Q762" s="15" t="str">
        <f>VLOOKUP(Variables!L762,Nomencalture!$G$38:$H$42,2,0)</f>
        <v>Paid Amount / Approved Amount</v>
      </c>
      <c r="R762" s="16" t="str">
        <f t="shared" si="183"/>
        <v>12MB</v>
      </c>
      <c r="S762" s="16" t="s">
        <v>90</v>
      </c>
      <c r="T762" s="21">
        <v>12</v>
      </c>
      <c r="U762" s="21">
        <v>12</v>
      </c>
      <c r="V762" s="53" t="str">
        <f t="shared" si="173"/>
        <v>ALTER TABLE MDL_ABT_B_PD_TDC_S01 ADD I_R_PID_LON_MR_12MB NUMBER;</v>
      </c>
      <c r="W762" s="9" t="str">
        <f>","&amp;H762&amp;"(CASE WHEN TIPO_CNSM_CD='"&amp;P762&amp;"' AND "&amp;X762&amp;" THEN "&amp;G762&amp;" END) AS "&amp;I762</f>
        <v>,AVG(CASE WHEN TIPO_CNSM_CD='PID_LON' AND COLDESTIPCRED='VIVIENDA' AND B.PERIODOMES=TO_CHAR(ADD_MONTHS(A.REF_DATE,-12),'YYYYMM') THEN R_PGOT_MAPR END) AS I_R_PID_LON_MR_12MB</v>
      </c>
      <c r="X762" s="54" t="str">
        <f t="shared" si="184"/>
        <v>COLDESTIPCRED='VIVIENDA' AND B.PERIODOMES=TO_CHAR(ADD_MONTHS(A.REF_DATE,-12),'YYYYMM')</v>
      </c>
      <c r="Y762" s="54" t="str">
        <f>","&amp;I762&amp;"=B."&amp;I762</f>
        <v>,I_R_PID_LON_MR_12MB=B.I_R_PID_LON_MR_12MB</v>
      </c>
      <c r="Z762" s="40" t="str">
        <f>",B."&amp;I762</f>
        <v>,B.I_R_PID_LON_MR_12MB</v>
      </c>
    </row>
    <row r="763" spans="1:26" x14ac:dyDescent="0.25">
      <c r="A763" s="8" t="s">
        <v>408</v>
      </c>
      <c r="B763" s="21">
        <f t="shared" si="140"/>
        <v>762</v>
      </c>
      <c r="C763" s="15">
        <f t="shared" si="141"/>
        <v>8</v>
      </c>
      <c r="D763" s="15">
        <f t="shared" si="178"/>
        <v>30</v>
      </c>
      <c r="F763" s="48" t="s">
        <v>410</v>
      </c>
      <c r="G763" s="15" t="s">
        <v>305</v>
      </c>
      <c r="H763" s="15" t="s">
        <v>85</v>
      </c>
      <c r="I763" s="61" t="str">
        <f t="shared" si="179"/>
        <v>I_MV_R_PID_LON_MR_L00M</v>
      </c>
      <c r="J763" s="15" cm="1">
        <f t="array" ref="J763">SUMPRODUCT(--(I763=$I$2:$I$625))</f>
        <v>0</v>
      </c>
      <c r="K763" s="14">
        <f t="shared" si="182"/>
        <v>22</v>
      </c>
      <c r="L763" s="15" t="s">
        <v>466</v>
      </c>
      <c r="M763" s="15" t="s">
        <v>10</v>
      </c>
      <c r="N763" s="14" t="s">
        <v>520</v>
      </c>
      <c r="O763" s="15" t="str">
        <f>"R_"&amp;P763&amp;"_"&amp;F763</f>
        <v>R_PID_LON_MR</v>
      </c>
      <c r="P763" s="15" t="s">
        <v>500</v>
      </c>
      <c r="Q763" s="15" t="str">
        <f>VLOOKUP(Variables!L763,Nomencalture!$G$38:$H$42,2,0)</f>
        <v>Paid Amount / Approved Amount</v>
      </c>
      <c r="R763" s="16" t="str">
        <f>IF(AND(S763="P",N763="R"),TEXT(T763,"00")&amp;"MB",IF(OR(T763&gt;1,N763="VM"),"L"&amp;TEXT(T763,"00")&amp;"_"&amp;TEXT(U763,"00"),"L"&amp;TEXT(U763,"00")&amp;"M"))</f>
        <v>L00M</v>
      </c>
      <c r="S763" s="16" t="s">
        <v>90</v>
      </c>
      <c r="T763" s="20">
        <v>1</v>
      </c>
      <c r="U763" s="21">
        <v>0</v>
      </c>
      <c r="V763" s="53" t="str">
        <f t="shared" si="173"/>
        <v>ALTER TABLE MDL_ABT_B_PD_TDC_S01 ADD I_MV_R_PID_LON_MR_L00M NUMBER;</v>
      </c>
      <c r="W763" s="9" t="str">
        <f>","&amp;H763&amp;"(CASE WHEN TIPO_CNSM_CD='"&amp;P763&amp;"' AND "&amp;X763&amp;" THEN "&amp;G763&amp;" END) AS "&amp;I763</f>
        <v>,AVG(CASE WHEN TIPO_CNSM_CD='PID_LON' AND COLDESTIPCRED='VIVIENDA' AND B.PERIODOMES=TO_CHAR(ADD_MONTHS(A.REF_DATE,-0),'YYYYMM') THEN VM_R_PGOT_MAPR END) AS I_MV_R_PID_LON_MR_L00M</v>
      </c>
      <c r="X763" s="54" t="str">
        <f t="shared" si="184"/>
        <v>COLDESTIPCRED='VIVIENDA' AND B.PERIODOMES=TO_CHAR(ADD_MONTHS(A.REF_DATE,-0),'YYYYMM')</v>
      </c>
      <c r="Y763" s="54" t="str">
        <f>","&amp;I763&amp;"=B."&amp;I763</f>
        <v>,I_MV_R_PID_LON_MR_L00M=B.I_MV_R_PID_LON_MR_L00M</v>
      </c>
      <c r="Z763" s="40" t="str">
        <f>",B."&amp;I763</f>
        <v>,B.I_MV_R_PID_LON_MR_L00M</v>
      </c>
    </row>
    <row r="764" spans="1:26" x14ac:dyDescent="0.25">
      <c r="A764" s="8" t="s">
        <v>408</v>
      </c>
      <c r="B764" s="21">
        <f t="shared" si="140"/>
        <v>763</v>
      </c>
      <c r="C764" s="15">
        <f t="shared" si="141"/>
        <v>9</v>
      </c>
      <c r="D764" s="15">
        <f t="shared" si="178"/>
        <v>30</v>
      </c>
      <c r="F764" s="48" t="s">
        <v>410</v>
      </c>
      <c r="G764" s="15" t="s">
        <v>305</v>
      </c>
      <c r="H764" s="15" t="s">
        <v>85</v>
      </c>
      <c r="I764" s="61" t="str">
        <f t="shared" si="179"/>
        <v>I_MV_R_PID_LON_MR_L02_01</v>
      </c>
      <c r="J764" s="15" cm="1">
        <f t="array" ref="J764">SUMPRODUCT(--(I764=$I$2:$I$625))</f>
        <v>0</v>
      </c>
      <c r="K764" s="14">
        <f t="shared" si="182"/>
        <v>24</v>
      </c>
      <c r="L764" s="15" t="s">
        <v>466</v>
      </c>
      <c r="M764" s="15" t="s">
        <v>10</v>
      </c>
      <c r="N764" s="14" t="s">
        <v>520</v>
      </c>
      <c r="O764" s="15" t="str">
        <f>"R_"&amp;P764&amp;"_"&amp;F764</f>
        <v>R_PID_LON_MR</v>
      </c>
      <c r="P764" s="15" t="s">
        <v>500</v>
      </c>
      <c r="Q764" s="15" t="str">
        <f>VLOOKUP(Variables!L764,Nomencalture!$G$38:$H$42,2,0)</f>
        <v>Paid Amount / Approved Amount</v>
      </c>
      <c r="R764" s="16" t="str">
        <f>IF(AND(S764="P",N764="R"),TEXT(T764,"00")&amp;"MB",IF(OR(T764&gt;1,N764="VM"),"L"&amp;TEXT(T764,"00")&amp;"_"&amp;TEXT(U764,"00"),"L"&amp;TEXT(U764,"00")&amp;"M"))</f>
        <v>L02_01</v>
      </c>
      <c r="S764" s="16" t="s">
        <v>90</v>
      </c>
      <c r="T764" s="16">
        <v>2</v>
      </c>
      <c r="U764" s="22">
        <v>1</v>
      </c>
      <c r="V764" s="53" t="str">
        <f t="shared" si="173"/>
        <v>ALTER TABLE MDL_ABT_B_PD_TDC_S01 ADD I_MV_R_PID_LON_MR_L02_01 NUMBER;</v>
      </c>
      <c r="W764" s="9" t="str">
        <f>","&amp;H764&amp;"(CASE WHEN TIPO_CNSM_CD='"&amp;P764&amp;"' AND "&amp;X764&amp;" THEN "&amp;G764&amp;" END) AS "&amp;I764</f>
        <v>,AVG(CASE WHEN TIPO_CNSM_CD='PID_LON' AND COLDESTIPCRED='VIVIENDA' AND B.PERIODOMES=TO_CHAR(ADD_MONTHS(A.REF_DATE,-1),'YYYYMM') THEN VM_R_PGOT_MAPR END) AS I_MV_R_PID_LON_MR_L02_01</v>
      </c>
      <c r="X764" s="54" t="str">
        <f t="shared" si="184"/>
        <v>COLDESTIPCRED='VIVIENDA' AND B.PERIODOMES=TO_CHAR(ADD_MONTHS(A.REF_DATE,-1),'YYYYMM')</v>
      </c>
      <c r="Y764" s="54" t="str">
        <f>","&amp;I764&amp;"=B."&amp;I764</f>
        <v>,I_MV_R_PID_LON_MR_L02_01=B.I_MV_R_PID_LON_MR_L02_01</v>
      </c>
      <c r="Z764" s="40" t="str">
        <f>",B."&amp;I764</f>
        <v>,B.I_MV_R_PID_LON_MR_L02_01</v>
      </c>
    </row>
    <row r="765" spans="1:26" x14ac:dyDescent="0.25">
      <c r="A765" s="8" t="s">
        <v>408</v>
      </c>
      <c r="B765" s="21">
        <f t="shared" si="140"/>
        <v>764</v>
      </c>
      <c r="C765" s="15">
        <f t="shared" si="141"/>
        <v>10</v>
      </c>
      <c r="D765" s="15">
        <f t="shared" si="178"/>
        <v>30</v>
      </c>
      <c r="F765" s="48" t="s">
        <v>410</v>
      </c>
      <c r="G765" s="15" t="s">
        <v>305</v>
      </c>
      <c r="H765" s="15" t="s">
        <v>85</v>
      </c>
      <c r="I765" s="61" t="str">
        <f t="shared" si="179"/>
        <v>I_MV_R_PID_LON_MR_L03_02</v>
      </c>
      <c r="J765" s="15" cm="1">
        <f t="array" ref="J765">SUMPRODUCT(--(I765=$I$2:$I$625))</f>
        <v>0</v>
      </c>
      <c r="K765" s="14">
        <f t="shared" si="182"/>
        <v>24</v>
      </c>
      <c r="L765" s="15" t="s">
        <v>466</v>
      </c>
      <c r="M765" s="15" t="s">
        <v>10</v>
      </c>
      <c r="N765" s="14" t="s">
        <v>520</v>
      </c>
      <c r="O765" s="15" t="str">
        <f>"R_"&amp;P765&amp;"_"&amp;F765</f>
        <v>R_PID_LON_MR</v>
      </c>
      <c r="P765" s="15" t="s">
        <v>500</v>
      </c>
      <c r="Q765" s="15" t="str">
        <f>VLOOKUP(Variables!L765,Nomencalture!$G$38:$H$42,2,0)</f>
        <v>Paid Amount / Approved Amount</v>
      </c>
      <c r="R765" s="16" t="str">
        <f t="shared" ref="R765:R769" si="185">IF(AND(S765="P",N765="R"),TEXT(T765,"00")&amp;"MB",IF(OR(T765&gt;1,N765="VM"),"L"&amp;TEXT(T765,"00")&amp;"_"&amp;TEXT(U765,"00"),"L"&amp;TEXT(U765,"00")&amp;"M"))</f>
        <v>L03_02</v>
      </c>
      <c r="S765" s="16" t="s">
        <v>90</v>
      </c>
      <c r="T765" s="16">
        <v>3</v>
      </c>
      <c r="U765" s="22">
        <v>2</v>
      </c>
      <c r="V765" s="53" t="str">
        <f t="shared" si="173"/>
        <v>ALTER TABLE MDL_ABT_B_PD_TDC_S01 ADD I_MV_R_PID_LON_MR_L03_02 NUMBER;</v>
      </c>
      <c r="W765" s="9" t="str">
        <f>","&amp;H765&amp;"(CASE WHEN TIPO_CNSM_CD='"&amp;P765&amp;"' AND "&amp;X765&amp;" THEN "&amp;G765&amp;" END) AS "&amp;I765</f>
        <v>,AVG(CASE WHEN TIPO_CNSM_CD='PID_LON' AND COLDESTIPCRED='VIVIENDA' AND B.PERIODOMES=TO_CHAR(ADD_MONTHS(A.REF_DATE,-2),'YYYYMM') THEN VM_R_PGOT_MAPR END) AS I_MV_R_PID_LON_MR_L03_02</v>
      </c>
      <c r="X765" s="54" t="str">
        <f t="shared" si="184"/>
        <v>COLDESTIPCRED='VIVIENDA' AND B.PERIODOMES=TO_CHAR(ADD_MONTHS(A.REF_DATE,-2),'YYYYMM')</v>
      </c>
      <c r="Y765" s="54" t="str">
        <f>","&amp;I765&amp;"=B."&amp;I765</f>
        <v>,I_MV_R_PID_LON_MR_L03_02=B.I_MV_R_PID_LON_MR_L03_02</v>
      </c>
      <c r="Z765" s="40" t="str">
        <f>",B."&amp;I765</f>
        <v>,B.I_MV_R_PID_LON_MR_L03_02</v>
      </c>
    </row>
    <row r="766" spans="1:26" x14ac:dyDescent="0.25">
      <c r="A766" s="8" t="s">
        <v>408</v>
      </c>
      <c r="B766" s="21">
        <f t="shared" si="140"/>
        <v>765</v>
      </c>
      <c r="C766" s="15">
        <f t="shared" si="141"/>
        <v>11</v>
      </c>
      <c r="D766" s="15">
        <f t="shared" si="178"/>
        <v>30</v>
      </c>
      <c r="F766" s="48" t="s">
        <v>410</v>
      </c>
      <c r="G766" s="15" t="s">
        <v>306</v>
      </c>
      <c r="H766" s="15" t="s">
        <v>85</v>
      </c>
      <c r="I766" s="61" t="str">
        <f t="shared" si="179"/>
        <v>I_QV_R_PID_LON_MR_L06_03</v>
      </c>
      <c r="J766" s="15" cm="1">
        <f t="array" ref="J766">SUMPRODUCT(--(I766=$I$2:$I$625))</f>
        <v>0</v>
      </c>
      <c r="K766" s="14">
        <f t="shared" si="182"/>
        <v>24</v>
      </c>
      <c r="L766" s="15" t="s">
        <v>466</v>
      </c>
      <c r="M766" s="15" t="s">
        <v>10</v>
      </c>
      <c r="N766" s="14" t="s">
        <v>521</v>
      </c>
      <c r="O766" s="15" t="str">
        <f>"R_"&amp;P766&amp;"_"&amp;F766</f>
        <v>R_PID_LON_MR</v>
      </c>
      <c r="P766" s="15" t="s">
        <v>500</v>
      </c>
      <c r="Q766" s="15" t="str">
        <f>VLOOKUP(Variables!L766,Nomencalture!$G$38:$H$42,2,0)</f>
        <v>Paid Amount / Approved Amount</v>
      </c>
      <c r="R766" s="16" t="str">
        <f t="shared" si="185"/>
        <v>L06_03</v>
      </c>
      <c r="S766" s="16" t="s">
        <v>90</v>
      </c>
      <c r="T766" s="16">
        <v>6</v>
      </c>
      <c r="U766" s="22">
        <v>3</v>
      </c>
      <c r="V766" s="53" t="str">
        <f t="shared" si="173"/>
        <v>ALTER TABLE MDL_ABT_B_PD_TDC_S01 ADD I_QV_R_PID_LON_MR_L06_03 NUMBER;</v>
      </c>
      <c r="W766" s="9" t="str">
        <f>","&amp;H766&amp;"(CASE WHEN TIPO_CNSM_CD='"&amp;P766&amp;"' AND "&amp;X766&amp;" THEN "&amp;G766&amp;" END) AS "&amp;I766</f>
        <v>,AVG(CASE WHEN TIPO_CNSM_CD='PID_LON' AND COLDESTIPCRED='VIVIENDA' AND B.PERIODOMES=TO_CHAR(ADD_MONTHS(A.REF_DATE,-3),'YYYYMM') THEN VT_R_PGOT_MAPR END) AS I_QV_R_PID_LON_MR_L06_03</v>
      </c>
      <c r="X766" s="54" t="str">
        <f t="shared" si="184"/>
        <v>COLDESTIPCRED='VIVIENDA' AND B.PERIODOMES=TO_CHAR(ADD_MONTHS(A.REF_DATE,-3),'YYYYMM')</v>
      </c>
      <c r="Y766" s="54" t="str">
        <f>","&amp;I766&amp;"=B."&amp;I766</f>
        <v>,I_QV_R_PID_LON_MR_L06_03=B.I_QV_R_PID_LON_MR_L06_03</v>
      </c>
      <c r="Z766" s="40" t="str">
        <f>",B."&amp;I766</f>
        <v>,B.I_QV_R_PID_LON_MR_L06_03</v>
      </c>
    </row>
    <row r="767" spans="1:26" x14ac:dyDescent="0.25">
      <c r="A767" s="8" t="s">
        <v>408</v>
      </c>
      <c r="B767" s="21">
        <f t="shared" si="140"/>
        <v>766</v>
      </c>
      <c r="C767" s="15">
        <f t="shared" si="141"/>
        <v>12</v>
      </c>
      <c r="D767" s="15">
        <f t="shared" si="178"/>
        <v>30</v>
      </c>
      <c r="F767" s="48" t="s">
        <v>410</v>
      </c>
      <c r="G767" s="15" t="s">
        <v>306</v>
      </c>
      <c r="H767" s="15" t="s">
        <v>85</v>
      </c>
      <c r="I767" s="61" t="str">
        <f t="shared" si="179"/>
        <v>I_QV_R_PID_LON_MR_L09_06</v>
      </c>
      <c r="J767" s="15" cm="1">
        <f t="array" ref="J767">SUMPRODUCT(--(I767=$I$2:$I$625))</f>
        <v>0</v>
      </c>
      <c r="K767" s="14">
        <f t="shared" si="182"/>
        <v>24</v>
      </c>
      <c r="L767" s="15" t="s">
        <v>466</v>
      </c>
      <c r="M767" s="15" t="s">
        <v>10</v>
      </c>
      <c r="N767" s="14" t="s">
        <v>521</v>
      </c>
      <c r="O767" s="15" t="str">
        <f>"R_"&amp;P767&amp;"_"&amp;F767</f>
        <v>R_PID_LON_MR</v>
      </c>
      <c r="P767" s="15" t="s">
        <v>500</v>
      </c>
      <c r="Q767" s="15" t="str">
        <f>VLOOKUP(Variables!L767,Nomencalture!$G$38:$H$42,2,0)</f>
        <v>Paid Amount / Approved Amount</v>
      </c>
      <c r="R767" s="16" t="str">
        <f t="shared" si="185"/>
        <v>L09_06</v>
      </c>
      <c r="S767" s="16" t="s">
        <v>90</v>
      </c>
      <c r="T767" s="16">
        <v>9</v>
      </c>
      <c r="U767" s="22">
        <v>6</v>
      </c>
      <c r="V767" s="53" t="str">
        <f t="shared" si="173"/>
        <v>ALTER TABLE MDL_ABT_B_PD_TDC_S01 ADD I_QV_R_PID_LON_MR_L09_06 NUMBER;</v>
      </c>
      <c r="W767" s="9" t="str">
        <f>","&amp;H767&amp;"(CASE WHEN TIPO_CNSM_CD='"&amp;P767&amp;"' AND "&amp;X767&amp;" THEN "&amp;G767&amp;" END) AS "&amp;I767</f>
        <v>,AVG(CASE WHEN TIPO_CNSM_CD='PID_LON' AND COLDESTIPCRED='VIVIENDA' AND B.PERIODOMES=TO_CHAR(ADD_MONTHS(A.REF_DATE,-6),'YYYYMM') THEN VT_R_PGOT_MAPR END) AS I_QV_R_PID_LON_MR_L09_06</v>
      </c>
      <c r="X767" s="54" t="str">
        <f t="shared" si="184"/>
        <v>COLDESTIPCRED='VIVIENDA' AND B.PERIODOMES=TO_CHAR(ADD_MONTHS(A.REF_DATE,-6),'YYYYMM')</v>
      </c>
      <c r="Y767" s="54" t="str">
        <f>","&amp;I767&amp;"=B."&amp;I767</f>
        <v>,I_QV_R_PID_LON_MR_L09_06=B.I_QV_R_PID_LON_MR_L09_06</v>
      </c>
      <c r="Z767" s="40" t="str">
        <f>",B."&amp;I767</f>
        <v>,B.I_QV_R_PID_LON_MR_L09_06</v>
      </c>
    </row>
    <row r="768" spans="1:26" x14ac:dyDescent="0.25">
      <c r="A768" s="8" t="s">
        <v>408</v>
      </c>
      <c r="B768" s="21">
        <f t="shared" si="140"/>
        <v>767</v>
      </c>
      <c r="C768" s="15">
        <f t="shared" si="141"/>
        <v>13</v>
      </c>
      <c r="D768" s="15">
        <f t="shared" si="178"/>
        <v>30</v>
      </c>
      <c r="F768" s="48" t="s">
        <v>410</v>
      </c>
      <c r="G768" s="15" t="s">
        <v>306</v>
      </c>
      <c r="H768" s="15" t="s">
        <v>85</v>
      </c>
      <c r="I768" s="61" t="str">
        <f t="shared" si="179"/>
        <v>I_QV_R_PID_LON_MR_L12_09</v>
      </c>
      <c r="J768" s="15" cm="1">
        <f t="array" ref="J768">SUMPRODUCT(--(I768=$I$2:$I$625))</f>
        <v>0</v>
      </c>
      <c r="K768" s="14">
        <f t="shared" si="182"/>
        <v>24</v>
      </c>
      <c r="L768" s="15" t="s">
        <v>466</v>
      </c>
      <c r="M768" s="15" t="s">
        <v>10</v>
      </c>
      <c r="N768" s="14" t="s">
        <v>521</v>
      </c>
      <c r="O768" s="15" t="str">
        <f>"R_"&amp;P768&amp;"_"&amp;F768</f>
        <v>R_PID_LON_MR</v>
      </c>
      <c r="P768" s="15" t="s">
        <v>500</v>
      </c>
      <c r="Q768" s="15" t="str">
        <f>VLOOKUP(Variables!L768,Nomencalture!$G$38:$H$42,2,0)</f>
        <v>Paid Amount / Approved Amount</v>
      </c>
      <c r="R768" s="16" t="str">
        <f t="shared" si="185"/>
        <v>L12_09</v>
      </c>
      <c r="S768" s="16" t="s">
        <v>90</v>
      </c>
      <c r="T768" s="16">
        <v>12</v>
      </c>
      <c r="U768" s="22">
        <v>9</v>
      </c>
      <c r="V768" s="53" t="str">
        <f t="shared" si="173"/>
        <v>ALTER TABLE MDL_ABT_B_PD_TDC_S01 ADD I_QV_R_PID_LON_MR_L12_09 NUMBER;</v>
      </c>
      <c r="W768" s="9" t="str">
        <f>","&amp;H768&amp;"(CASE WHEN TIPO_CNSM_CD='"&amp;P768&amp;"' AND "&amp;X768&amp;" THEN "&amp;G768&amp;" END) AS "&amp;I768</f>
        <v>,AVG(CASE WHEN TIPO_CNSM_CD='PID_LON' AND COLDESTIPCRED='VIVIENDA' AND B.PERIODOMES=TO_CHAR(ADD_MONTHS(A.REF_DATE,-9),'YYYYMM') THEN VT_R_PGOT_MAPR END) AS I_QV_R_PID_LON_MR_L12_09</v>
      </c>
      <c r="X768" s="54" t="str">
        <f t="shared" si="184"/>
        <v>COLDESTIPCRED='VIVIENDA' AND B.PERIODOMES=TO_CHAR(ADD_MONTHS(A.REF_DATE,-9),'YYYYMM')</v>
      </c>
      <c r="Y768" s="54" t="str">
        <f>","&amp;I768&amp;"=B."&amp;I768</f>
        <v>,I_QV_R_PID_LON_MR_L12_09=B.I_QV_R_PID_LON_MR_L12_09</v>
      </c>
      <c r="Z768" s="40" t="str">
        <f>",B."&amp;I768</f>
        <v>,B.I_QV_R_PID_LON_MR_L12_09</v>
      </c>
    </row>
    <row r="769" spans="1:26" x14ac:dyDescent="0.25">
      <c r="A769" s="8" t="s">
        <v>408</v>
      </c>
      <c r="B769" s="21">
        <f t="shared" si="140"/>
        <v>768</v>
      </c>
      <c r="C769" s="15">
        <f t="shared" si="141"/>
        <v>14</v>
      </c>
      <c r="D769" s="15">
        <f t="shared" si="178"/>
        <v>30</v>
      </c>
      <c r="F769" s="48" t="s">
        <v>410</v>
      </c>
      <c r="G769" s="15" t="s">
        <v>307</v>
      </c>
      <c r="H769" s="15" t="s">
        <v>85</v>
      </c>
      <c r="I769" s="61" t="str">
        <f t="shared" si="179"/>
        <v>I_SV_R_PID_LON_MR_L12_06</v>
      </c>
      <c r="J769" s="15" cm="1">
        <f t="array" ref="J769">SUMPRODUCT(--(I769=$I$2:$I$625))</f>
        <v>0</v>
      </c>
      <c r="K769" s="14">
        <f t="shared" si="182"/>
        <v>24</v>
      </c>
      <c r="L769" s="15" t="s">
        <v>466</v>
      </c>
      <c r="M769" s="15" t="s">
        <v>10</v>
      </c>
      <c r="N769" s="14" t="s">
        <v>523</v>
      </c>
      <c r="O769" s="15" t="str">
        <f>"R_"&amp;P769&amp;"_"&amp;F769</f>
        <v>R_PID_LON_MR</v>
      </c>
      <c r="P769" s="15" t="s">
        <v>500</v>
      </c>
      <c r="Q769" s="15" t="str">
        <f>VLOOKUP(Variables!L769,Nomencalture!$G$38:$H$42,2,0)</f>
        <v>Paid Amount / Approved Amount</v>
      </c>
      <c r="R769" s="16" t="str">
        <f t="shared" si="185"/>
        <v>L12_06</v>
      </c>
      <c r="S769" s="16" t="s">
        <v>90</v>
      </c>
      <c r="T769" s="16">
        <v>12</v>
      </c>
      <c r="U769" s="22">
        <v>6</v>
      </c>
      <c r="V769" s="53" t="str">
        <f t="shared" si="173"/>
        <v>ALTER TABLE MDL_ABT_B_PD_TDC_S01 ADD I_SV_R_PID_LON_MR_L12_06 NUMBER;</v>
      </c>
      <c r="W769" s="9" t="str">
        <f>","&amp;H769&amp;"(CASE WHEN TIPO_CNSM_CD='"&amp;P769&amp;"' AND "&amp;X769&amp;" THEN "&amp;G769&amp;" END) AS "&amp;I769</f>
        <v>,AVG(CASE WHEN TIPO_CNSM_CD='PID_LON' AND COLDESTIPCRED='VIVIENDA' AND B.PERIODOMES=TO_CHAR(ADD_MONTHS(A.REF_DATE,-6),'YYYYMM') THEN VS_R_PGOT_MAPR END) AS I_SV_R_PID_LON_MR_L12_06</v>
      </c>
      <c r="X769" s="54" t="str">
        <f t="shared" si="184"/>
        <v>COLDESTIPCRED='VIVIENDA' AND B.PERIODOMES=TO_CHAR(ADD_MONTHS(A.REF_DATE,-6),'YYYYMM')</v>
      </c>
      <c r="Y769" s="54" t="str">
        <f>","&amp;I769&amp;"=B."&amp;I769</f>
        <v>,I_SV_R_PID_LON_MR_L12_06=B.I_SV_R_PID_LON_MR_L12_06</v>
      </c>
      <c r="Z769" s="40" t="str">
        <f>",B."&amp;I769</f>
        <v>,B.I_SV_R_PID_LON_MR_L12_06</v>
      </c>
    </row>
    <row r="770" spans="1:26" x14ac:dyDescent="0.25">
      <c r="A770" s="8" t="s">
        <v>408</v>
      </c>
      <c r="B770" s="21">
        <f t="shared" si="140"/>
        <v>769</v>
      </c>
      <c r="C770" s="15">
        <f t="shared" si="141"/>
        <v>15</v>
      </c>
      <c r="D770" s="15">
        <f t="shared" si="178"/>
        <v>30</v>
      </c>
      <c r="F770" s="48" t="s">
        <v>410</v>
      </c>
      <c r="G770" s="15" t="s">
        <v>304</v>
      </c>
      <c r="H770" s="15" t="s">
        <v>85</v>
      </c>
      <c r="I770" s="61" t="str">
        <f t="shared" si="179"/>
        <v>I_AV_R_PID_LON_MR_L03M</v>
      </c>
      <c r="J770" s="15" cm="1">
        <f t="array" ref="J770">SUMPRODUCT(--(I770=$I$2:$I$625))</f>
        <v>0</v>
      </c>
      <c r="K770" s="14">
        <f t="shared" si="182"/>
        <v>22</v>
      </c>
      <c r="L770" s="15" t="s">
        <v>466</v>
      </c>
      <c r="M770" s="15" t="s">
        <v>10</v>
      </c>
      <c r="N770" s="14" t="s">
        <v>15</v>
      </c>
      <c r="O770" s="15" t="str">
        <f>"R_"&amp;P770&amp;"_"&amp;F770</f>
        <v>R_PID_LON_MR</v>
      </c>
      <c r="P770" s="15" t="s">
        <v>500</v>
      </c>
      <c r="Q770" s="15" t="str">
        <f>VLOOKUP(Variables!L770,Nomencalture!$G$38:$H$42,2,0)</f>
        <v>Paid Amount / Approved Amount</v>
      </c>
      <c r="R770" s="16" t="str">
        <f>IF(AND(S770="P",N770="R"),TEXT(T770,"00")&amp;"MB",IF(OR(T770&gt;1,N770="VM"),"L"&amp;TEXT(T770,"00")&amp;"_"&amp;TEXT(U770,"00"),"L"&amp;TEXT(U770,"00")&amp;"M"))</f>
        <v>L03M</v>
      </c>
      <c r="S770" s="16" t="s">
        <v>54</v>
      </c>
      <c r="T770" s="20">
        <v>1</v>
      </c>
      <c r="U770" s="21">
        <v>3</v>
      </c>
      <c r="V770" s="53" t="str">
        <f t="shared" ref="V770:V833" si="186">"ALTER TABLE MDL_ABT_B_PD_TDC_S01 ADD "&amp;I770&amp;" NUMBER;"</f>
        <v>ALTER TABLE MDL_ABT_B_PD_TDC_S01 ADD I_AV_R_PID_LON_MR_L03M NUMBER;</v>
      </c>
      <c r="W770" s="9" t="str">
        <f>","&amp;H770&amp;"(CASE WHEN TIPO_CNSM_CD='"&amp;P770&amp;"' AND "&amp;X770&amp;" THEN "&amp;G770&amp;" END) AS "&amp;I770</f>
        <v>,AVG(CASE WHEN TIPO_CNSM_CD='PID_LON' AND COLDESTIPCRED='VIVIENDA' AND B.PERIODOMES BETWEEN TO_CHAR(ADD_MONTHS(A.REF_DATE,-3),'YYYYMM') AND TO_CHAR(ADD_MONTHS(A.REF_DATE,-1),'YYYYMM') THEN R_PGOT_MAPR END) AS I_AV_R_PID_LON_MR_L03M</v>
      </c>
      <c r="X770" s="54" t="str">
        <f t="shared" si="184"/>
        <v>COLDESTIPCRED='VIVIENDA' AND B.PERIODOMES BETWEEN TO_CHAR(ADD_MONTHS(A.REF_DATE,-3),'YYYYMM') AND TO_CHAR(ADD_MONTHS(A.REF_DATE,-1),'YYYYMM')</v>
      </c>
      <c r="Y770" s="54" t="str">
        <f>","&amp;I770&amp;"=B."&amp;I770</f>
        <v>,I_AV_R_PID_LON_MR_L03M=B.I_AV_R_PID_LON_MR_L03M</v>
      </c>
      <c r="Z770" s="40" t="str">
        <f>",B."&amp;I770</f>
        <v>,B.I_AV_R_PID_LON_MR_L03M</v>
      </c>
    </row>
    <row r="771" spans="1:26" x14ac:dyDescent="0.25">
      <c r="A771" s="8" t="s">
        <v>408</v>
      </c>
      <c r="B771" s="21">
        <f t="shared" si="140"/>
        <v>770</v>
      </c>
      <c r="C771" s="15">
        <f t="shared" si="141"/>
        <v>16</v>
      </c>
      <c r="D771" s="15">
        <f t="shared" si="178"/>
        <v>30</v>
      </c>
      <c r="F771" s="48" t="s">
        <v>410</v>
      </c>
      <c r="G771" s="15" t="s">
        <v>304</v>
      </c>
      <c r="H771" s="15" t="s">
        <v>85</v>
      </c>
      <c r="I771" s="61" t="str">
        <f t="shared" si="179"/>
        <v>I_AV_R_PID_LON_MR_L06M</v>
      </c>
      <c r="J771" s="15" cm="1">
        <f t="array" ref="J771">SUMPRODUCT(--(I771=$I$2:$I$625))</f>
        <v>0</v>
      </c>
      <c r="K771" s="14">
        <f t="shared" si="182"/>
        <v>22</v>
      </c>
      <c r="L771" s="15" t="s">
        <v>466</v>
      </c>
      <c r="M771" s="15" t="s">
        <v>10</v>
      </c>
      <c r="N771" s="14" t="s">
        <v>15</v>
      </c>
      <c r="O771" s="15" t="str">
        <f>"R_"&amp;P771&amp;"_"&amp;F771</f>
        <v>R_PID_LON_MR</v>
      </c>
      <c r="P771" s="15" t="s">
        <v>500</v>
      </c>
      <c r="Q771" s="15" t="str">
        <f>VLOOKUP(Variables!L771,Nomencalture!$G$38:$H$42,2,0)</f>
        <v>Paid Amount / Approved Amount</v>
      </c>
      <c r="R771" s="16" t="str">
        <f>IF(AND(S771="P",N771="R"),TEXT(T771,"00")&amp;"MB",IF(OR(T771&gt;1,N771="VM"),"L"&amp;TEXT(T771,"00")&amp;"_"&amp;TEXT(U771,"00"),"L"&amp;TEXT(U771,"00")&amp;"M"))</f>
        <v>L06M</v>
      </c>
      <c r="S771" s="16" t="s">
        <v>54</v>
      </c>
      <c r="T771" s="20">
        <v>1</v>
      </c>
      <c r="U771" s="21">
        <v>6</v>
      </c>
      <c r="V771" s="53" t="str">
        <f t="shared" si="186"/>
        <v>ALTER TABLE MDL_ABT_B_PD_TDC_S01 ADD I_AV_R_PID_LON_MR_L06M NUMBER;</v>
      </c>
      <c r="W771" s="9" t="str">
        <f>","&amp;H771&amp;"(CASE WHEN TIPO_CNSM_CD='"&amp;P771&amp;"' AND "&amp;X771&amp;" THEN "&amp;G771&amp;" END) AS "&amp;I771</f>
        <v>,AVG(CASE WHEN TIPO_CNSM_CD='PID_LON' AND COLDESTIPCRED='VIVIENDA' AND B.PERIODOMES BETWEEN TO_CHAR(ADD_MONTHS(A.REF_DATE,-6),'YYYYMM') AND TO_CHAR(ADD_MONTHS(A.REF_DATE,-1),'YYYYMM') THEN R_PGOT_MAPR END) AS I_AV_R_PID_LON_MR_L06M</v>
      </c>
      <c r="X771" s="54" t="str">
        <f t="shared" si="184"/>
        <v>COLDESTIPCRED='VIVIENDA' AND B.PERIODOMES BETWEEN TO_CHAR(ADD_MONTHS(A.REF_DATE,-6),'YYYYMM') AND TO_CHAR(ADD_MONTHS(A.REF_DATE,-1),'YYYYMM')</v>
      </c>
      <c r="Y771" s="54" t="str">
        <f>","&amp;I771&amp;"=B."&amp;I771</f>
        <v>,I_AV_R_PID_LON_MR_L06M=B.I_AV_R_PID_LON_MR_L06M</v>
      </c>
      <c r="Z771" s="40" t="str">
        <f>",B."&amp;I771</f>
        <v>,B.I_AV_R_PID_LON_MR_L06M</v>
      </c>
    </row>
    <row r="772" spans="1:26" x14ac:dyDescent="0.25">
      <c r="A772" s="8" t="s">
        <v>408</v>
      </c>
      <c r="B772" s="21">
        <f t="shared" si="140"/>
        <v>771</v>
      </c>
      <c r="C772" s="15">
        <f t="shared" si="141"/>
        <v>17</v>
      </c>
      <c r="D772" s="15">
        <f t="shared" si="178"/>
        <v>30</v>
      </c>
      <c r="F772" s="48" t="s">
        <v>410</v>
      </c>
      <c r="G772" s="15" t="s">
        <v>304</v>
      </c>
      <c r="H772" s="15" t="s">
        <v>85</v>
      </c>
      <c r="I772" s="61" t="str">
        <f t="shared" si="179"/>
        <v>I_AV_R_PID_LON_MR_L12M</v>
      </c>
      <c r="J772" s="15" cm="1">
        <f t="array" ref="J772">SUMPRODUCT(--(I772=$I$2:$I$625))</f>
        <v>0</v>
      </c>
      <c r="K772" s="14">
        <f t="shared" si="182"/>
        <v>22</v>
      </c>
      <c r="L772" s="15" t="s">
        <v>466</v>
      </c>
      <c r="M772" s="15" t="s">
        <v>10</v>
      </c>
      <c r="N772" s="14" t="s">
        <v>15</v>
      </c>
      <c r="O772" s="15" t="str">
        <f>"R_"&amp;P772&amp;"_"&amp;F772</f>
        <v>R_PID_LON_MR</v>
      </c>
      <c r="P772" s="15" t="s">
        <v>500</v>
      </c>
      <c r="Q772" s="15" t="str">
        <f>VLOOKUP(Variables!L772,Nomencalture!$G$38:$H$42,2,0)</f>
        <v>Paid Amount / Approved Amount</v>
      </c>
      <c r="R772" s="16" t="str">
        <f t="shared" ref="R772:R781" si="187">IF(AND(S772="P",N772="R"),TEXT(T772,"00")&amp;"MB",IF(OR(T772&gt;1,N772="VM"),"L"&amp;TEXT(T772,"00")&amp;"_"&amp;TEXT(U772,"00"),"L"&amp;TEXT(U772,"00")&amp;"M"))</f>
        <v>L12M</v>
      </c>
      <c r="S772" s="16" t="s">
        <v>54</v>
      </c>
      <c r="T772" s="20">
        <v>1</v>
      </c>
      <c r="U772" s="21">
        <v>12</v>
      </c>
      <c r="V772" s="53" t="str">
        <f t="shared" si="186"/>
        <v>ALTER TABLE MDL_ABT_B_PD_TDC_S01 ADD I_AV_R_PID_LON_MR_L12M NUMBER;</v>
      </c>
      <c r="W772" s="9" t="str">
        <f>","&amp;H772&amp;"(CASE WHEN TIPO_CNSM_CD='"&amp;P772&amp;"' AND "&amp;X772&amp;" THEN "&amp;G772&amp;" END) AS "&amp;I772</f>
        <v>,AVG(CASE WHEN TIPO_CNSM_CD='PID_LON' AND COLDESTIPCRED='VIVIENDA' AND B.PERIODOMES BETWEEN TO_CHAR(ADD_MONTHS(A.REF_DATE,-12),'YYYYMM') AND TO_CHAR(ADD_MONTHS(A.REF_DATE,-1),'YYYYMM') THEN R_PGOT_MAPR END) AS I_AV_R_PID_LON_MR_L12M</v>
      </c>
      <c r="X772" s="54" t="str">
        <f t="shared" si="184"/>
        <v>COLDESTIPCRED='VIVIENDA' AND B.PERIODOMES BETWEEN TO_CHAR(ADD_MONTHS(A.REF_DATE,-12),'YYYYMM') AND TO_CHAR(ADD_MONTHS(A.REF_DATE,-1),'YYYYMM')</v>
      </c>
      <c r="Y772" s="54" t="str">
        <f>","&amp;I772&amp;"=B."&amp;I772</f>
        <v>,I_AV_R_PID_LON_MR_L12M=B.I_AV_R_PID_LON_MR_L12M</v>
      </c>
      <c r="Z772" s="40" t="str">
        <f>",B."&amp;I772</f>
        <v>,B.I_AV_R_PID_LON_MR_L12M</v>
      </c>
    </row>
    <row r="773" spans="1:26" x14ac:dyDescent="0.25">
      <c r="A773" s="8" t="s">
        <v>408</v>
      </c>
      <c r="B773" s="21">
        <f t="shared" si="140"/>
        <v>772</v>
      </c>
      <c r="C773" s="15">
        <f t="shared" si="141"/>
        <v>18</v>
      </c>
      <c r="D773" s="15">
        <f t="shared" si="178"/>
        <v>30</v>
      </c>
      <c r="F773" s="48" t="s">
        <v>410</v>
      </c>
      <c r="G773" s="15" t="s">
        <v>304</v>
      </c>
      <c r="H773" s="15" t="s">
        <v>85</v>
      </c>
      <c r="I773" s="61" t="str">
        <f t="shared" si="179"/>
        <v>I_AV_R_PID_LON_MR_L13_24</v>
      </c>
      <c r="J773" s="15" cm="1">
        <f t="array" ref="J773">SUMPRODUCT(--(I773=$I$2:$I$625))</f>
        <v>0</v>
      </c>
      <c r="K773" s="14">
        <f t="shared" si="182"/>
        <v>24</v>
      </c>
      <c r="L773" s="15" t="s">
        <v>466</v>
      </c>
      <c r="M773" s="15" t="s">
        <v>10</v>
      </c>
      <c r="N773" s="14" t="s">
        <v>15</v>
      </c>
      <c r="O773" s="15" t="str">
        <f>"R_"&amp;P773&amp;"_"&amp;F773</f>
        <v>R_PID_LON_MR</v>
      </c>
      <c r="P773" s="15" t="s">
        <v>500</v>
      </c>
      <c r="Q773" s="15" t="str">
        <f>VLOOKUP(Variables!L773,Nomencalture!$G$38:$H$42,2,0)</f>
        <v>Paid Amount / Approved Amount</v>
      </c>
      <c r="R773" s="16" t="str">
        <f t="shared" si="187"/>
        <v>L13_24</v>
      </c>
      <c r="S773" s="16" t="s">
        <v>54</v>
      </c>
      <c r="T773" s="20">
        <v>13</v>
      </c>
      <c r="U773" s="21">
        <v>24</v>
      </c>
      <c r="V773" s="53" t="str">
        <f t="shared" si="186"/>
        <v>ALTER TABLE MDL_ABT_B_PD_TDC_S01 ADD I_AV_R_PID_LON_MR_L13_24 NUMBER;</v>
      </c>
      <c r="W773" s="9" t="str">
        <f>","&amp;H773&amp;"(CASE WHEN TIPO_CNSM_CD='"&amp;P773&amp;"' AND "&amp;X773&amp;" THEN "&amp;G773&amp;" END) AS "&amp;I773</f>
        <v>,AVG(CASE WHEN TIPO_CNSM_CD='PID_LON' AND COLDESTIPCRED='VIVIENDA' AND B.PERIODOMES BETWEEN TO_CHAR(ADD_MONTHS(A.REF_DATE,-24),'YYYYMM') AND TO_CHAR(ADD_MONTHS(A.REF_DATE,-13),'YYYYMM') THEN R_PGOT_MAPR END) AS I_AV_R_PID_LON_MR_L13_24</v>
      </c>
      <c r="X773" s="54" t="str">
        <f t="shared" si="184"/>
        <v>COLDESTIPCRED='VIVIENDA' AND B.PERIODOMES BETWEEN TO_CHAR(ADD_MONTHS(A.REF_DATE,-24),'YYYYMM') AND TO_CHAR(ADD_MONTHS(A.REF_DATE,-13),'YYYYMM')</v>
      </c>
      <c r="Y773" s="54" t="str">
        <f>","&amp;I773&amp;"=B."&amp;I773</f>
        <v>,I_AV_R_PID_LON_MR_L13_24=B.I_AV_R_PID_LON_MR_L13_24</v>
      </c>
      <c r="Z773" s="40" t="str">
        <f>",B."&amp;I773</f>
        <v>,B.I_AV_R_PID_LON_MR_L13_24</v>
      </c>
    </row>
    <row r="774" spans="1:26" x14ac:dyDescent="0.25">
      <c r="A774" s="8" t="s">
        <v>408</v>
      </c>
      <c r="B774" s="21">
        <f t="shared" si="140"/>
        <v>773</v>
      </c>
      <c r="C774" s="15">
        <f t="shared" si="141"/>
        <v>19</v>
      </c>
      <c r="D774" s="15">
        <f t="shared" si="178"/>
        <v>30</v>
      </c>
      <c r="F774" s="48" t="s">
        <v>410</v>
      </c>
      <c r="G774" s="15" t="s">
        <v>308</v>
      </c>
      <c r="H774" s="15" t="s">
        <v>86</v>
      </c>
      <c r="I774" s="61" t="str">
        <f t="shared" si="179"/>
        <v>I_SIN_R_PID_LON_MR_L03M</v>
      </c>
      <c r="J774" s="15" cm="1">
        <f t="array" ref="J774">SUMPRODUCT(--(I774=$I$2:$I$625))</f>
        <v>0</v>
      </c>
      <c r="K774" s="14">
        <f t="shared" si="182"/>
        <v>23</v>
      </c>
      <c r="L774" s="15" t="s">
        <v>466</v>
      </c>
      <c r="M774" s="15" t="s">
        <v>10</v>
      </c>
      <c r="N774" s="14" t="s">
        <v>16</v>
      </c>
      <c r="O774" s="15" t="str">
        <f>"R_"&amp;P774&amp;"_"&amp;F774</f>
        <v>R_PID_LON_MR</v>
      </c>
      <c r="P774" s="15" t="s">
        <v>500</v>
      </c>
      <c r="Q774" s="15" t="str">
        <f>VLOOKUP(Variables!L774,Nomencalture!$G$38:$H$42,2,0)</f>
        <v>Paid Amount / Approved Amount</v>
      </c>
      <c r="R774" s="16" t="str">
        <f t="shared" si="187"/>
        <v>L03M</v>
      </c>
      <c r="S774" s="16" t="s">
        <v>54</v>
      </c>
      <c r="T774" s="20">
        <v>1</v>
      </c>
      <c r="U774" s="21">
        <v>3</v>
      </c>
      <c r="V774" s="53" t="str">
        <f t="shared" si="186"/>
        <v>ALTER TABLE MDL_ABT_B_PD_TDC_S01 ADD I_SIN_R_PID_LON_MR_L03M NUMBER;</v>
      </c>
      <c r="W774" s="9" t="str">
        <f>","&amp;H774&amp;"(CASE WHEN TIPO_CNSM_CD='"&amp;P774&amp;"' AND "&amp;X774&amp;" THEN "&amp;G774&amp;" END) AS "&amp;I774</f>
        <v>,SUM(CASE WHEN TIPO_CNSM_CD='PID_LON' AND COLDESTIPCRED='VIVIENDA' AND B.PERIODOMES BETWEEN TO_CHAR(ADD_MONTHS(A.REF_DATE,-3),'YYYYMM') AND TO_CHAR(ADD_MONTHS(A.REF_DATE,-1),'YYYYMM') THEN IN_R_PGOT_MAPR END) AS I_SIN_R_PID_LON_MR_L03M</v>
      </c>
      <c r="X774" s="54" t="str">
        <f t="shared" si="184"/>
        <v>COLDESTIPCRED='VIVIENDA' AND B.PERIODOMES BETWEEN TO_CHAR(ADD_MONTHS(A.REF_DATE,-3),'YYYYMM') AND TO_CHAR(ADD_MONTHS(A.REF_DATE,-1),'YYYYMM')</v>
      </c>
      <c r="Y774" s="54" t="str">
        <f>","&amp;I774&amp;"=B."&amp;I774</f>
        <v>,I_SIN_R_PID_LON_MR_L03M=B.I_SIN_R_PID_LON_MR_L03M</v>
      </c>
      <c r="Z774" s="40" t="str">
        <f>",B."&amp;I774</f>
        <v>,B.I_SIN_R_PID_LON_MR_L03M</v>
      </c>
    </row>
    <row r="775" spans="1:26" x14ac:dyDescent="0.25">
      <c r="A775" s="8" t="s">
        <v>408</v>
      </c>
      <c r="B775" s="21">
        <f t="shared" si="140"/>
        <v>774</v>
      </c>
      <c r="C775" s="15">
        <f t="shared" si="141"/>
        <v>20</v>
      </c>
      <c r="D775" s="15">
        <f t="shared" si="178"/>
        <v>30</v>
      </c>
      <c r="F775" s="48" t="s">
        <v>410</v>
      </c>
      <c r="G775" s="15" t="s">
        <v>308</v>
      </c>
      <c r="H775" s="15" t="s">
        <v>86</v>
      </c>
      <c r="I775" s="61" t="str">
        <f t="shared" si="179"/>
        <v>I_SIN_R_PID_LON_MR_L06M</v>
      </c>
      <c r="J775" s="15" cm="1">
        <f t="array" ref="J775">SUMPRODUCT(--(I775=$I$2:$I$625))</f>
        <v>0</v>
      </c>
      <c r="K775" s="14">
        <f t="shared" si="182"/>
        <v>23</v>
      </c>
      <c r="L775" s="15" t="s">
        <v>466</v>
      </c>
      <c r="M775" s="15" t="s">
        <v>10</v>
      </c>
      <c r="N775" s="14" t="s">
        <v>16</v>
      </c>
      <c r="O775" s="15" t="str">
        <f>"R_"&amp;P775&amp;"_"&amp;F775</f>
        <v>R_PID_LON_MR</v>
      </c>
      <c r="P775" s="15" t="s">
        <v>500</v>
      </c>
      <c r="Q775" s="15" t="str">
        <f>VLOOKUP(Variables!L775,Nomencalture!$G$38:$H$42,2,0)</f>
        <v>Paid Amount / Approved Amount</v>
      </c>
      <c r="R775" s="16" t="str">
        <f t="shared" si="187"/>
        <v>L06M</v>
      </c>
      <c r="S775" s="16" t="s">
        <v>54</v>
      </c>
      <c r="T775" s="20">
        <v>1</v>
      </c>
      <c r="U775" s="21">
        <v>6</v>
      </c>
      <c r="V775" s="53" t="str">
        <f t="shared" si="186"/>
        <v>ALTER TABLE MDL_ABT_B_PD_TDC_S01 ADD I_SIN_R_PID_LON_MR_L06M NUMBER;</v>
      </c>
      <c r="W775" s="9" t="str">
        <f>","&amp;H775&amp;"(CASE WHEN TIPO_CNSM_CD='"&amp;P775&amp;"' AND "&amp;X775&amp;" THEN "&amp;G775&amp;" END) AS "&amp;I775</f>
        <v>,SUM(CASE WHEN TIPO_CNSM_CD='PID_LON' AND COLDESTIPCRED='VIVIENDA' AND B.PERIODOMES BETWEEN TO_CHAR(ADD_MONTHS(A.REF_DATE,-6),'YYYYMM') AND TO_CHAR(ADD_MONTHS(A.REF_DATE,-1),'YYYYMM') THEN IN_R_PGOT_MAPR END) AS I_SIN_R_PID_LON_MR_L06M</v>
      </c>
      <c r="X775" s="54" t="str">
        <f t="shared" si="184"/>
        <v>COLDESTIPCRED='VIVIENDA' AND B.PERIODOMES BETWEEN TO_CHAR(ADD_MONTHS(A.REF_DATE,-6),'YYYYMM') AND TO_CHAR(ADD_MONTHS(A.REF_DATE,-1),'YYYYMM')</v>
      </c>
      <c r="Y775" s="54" t="str">
        <f>","&amp;I775&amp;"=B."&amp;I775</f>
        <v>,I_SIN_R_PID_LON_MR_L06M=B.I_SIN_R_PID_LON_MR_L06M</v>
      </c>
      <c r="Z775" s="40" t="str">
        <f>",B."&amp;I775</f>
        <v>,B.I_SIN_R_PID_LON_MR_L06M</v>
      </c>
    </row>
    <row r="776" spans="1:26" x14ac:dyDescent="0.25">
      <c r="A776" s="8" t="s">
        <v>408</v>
      </c>
      <c r="B776" s="21">
        <f t="shared" si="140"/>
        <v>775</v>
      </c>
      <c r="C776" s="15">
        <f t="shared" si="141"/>
        <v>21</v>
      </c>
      <c r="D776" s="15">
        <f t="shared" si="178"/>
        <v>30</v>
      </c>
      <c r="F776" s="48" t="s">
        <v>410</v>
      </c>
      <c r="G776" s="15" t="s">
        <v>308</v>
      </c>
      <c r="H776" s="15" t="s">
        <v>86</v>
      </c>
      <c r="I776" s="61" t="str">
        <f t="shared" si="179"/>
        <v>I_SIN_R_PID_LON_MR_L12M</v>
      </c>
      <c r="J776" s="15" cm="1">
        <f t="array" ref="J776">SUMPRODUCT(--(I776=$I$2:$I$625))</f>
        <v>0</v>
      </c>
      <c r="K776" s="14">
        <f t="shared" si="182"/>
        <v>23</v>
      </c>
      <c r="L776" s="15" t="s">
        <v>466</v>
      </c>
      <c r="M776" s="15" t="s">
        <v>10</v>
      </c>
      <c r="N776" s="14" t="s">
        <v>16</v>
      </c>
      <c r="O776" s="15" t="str">
        <f>"R_"&amp;P776&amp;"_"&amp;F776</f>
        <v>R_PID_LON_MR</v>
      </c>
      <c r="P776" s="15" t="s">
        <v>500</v>
      </c>
      <c r="Q776" s="15" t="str">
        <f>VLOOKUP(Variables!L776,Nomencalture!$G$38:$H$42,2,0)</f>
        <v>Paid Amount / Approved Amount</v>
      </c>
      <c r="R776" s="16" t="str">
        <f t="shared" si="187"/>
        <v>L12M</v>
      </c>
      <c r="S776" s="16" t="s">
        <v>54</v>
      </c>
      <c r="T776" s="20">
        <v>1</v>
      </c>
      <c r="U776" s="21">
        <v>12</v>
      </c>
      <c r="V776" s="53" t="str">
        <f t="shared" si="186"/>
        <v>ALTER TABLE MDL_ABT_B_PD_TDC_S01 ADD I_SIN_R_PID_LON_MR_L12M NUMBER;</v>
      </c>
      <c r="W776" s="9" t="str">
        <f>","&amp;H776&amp;"(CASE WHEN TIPO_CNSM_CD='"&amp;P776&amp;"' AND "&amp;X776&amp;" THEN "&amp;G776&amp;" END) AS "&amp;I776</f>
        <v>,SUM(CASE WHEN TIPO_CNSM_CD='PID_LON' AND COLDESTIPCRED='VIVIENDA' AND B.PERIODOMES BETWEEN TO_CHAR(ADD_MONTHS(A.REF_DATE,-12),'YYYYMM') AND TO_CHAR(ADD_MONTHS(A.REF_DATE,-1),'YYYYMM') THEN IN_R_PGOT_MAPR END) AS I_SIN_R_PID_LON_MR_L12M</v>
      </c>
      <c r="X776" s="54" t="str">
        <f t="shared" si="184"/>
        <v>COLDESTIPCRED='VIVIENDA' AND B.PERIODOMES BETWEEN TO_CHAR(ADD_MONTHS(A.REF_DATE,-12),'YYYYMM') AND TO_CHAR(ADD_MONTHS(A.REF_DATE,-1),'YYYYMM')</v>
      </c>
      <c r="Y776" s="54" t="str">
        <f>","&amp;I776&amp;"=B."&amp;I776</f>
        <v>,I_SIN_R_PID_LON_MR_L12M=B.I_SIN_R_PID_LON_MR_L12M</v>
      </c>
      <c r="Z776" s="40" t="str">
        <f>",B."&amp;I776</f>
        <v>,B.I_SIN_R_PID_LON_MR_L12M</v>
      </c>
    </row>
    <row r="777" spans="1:26" x14ac:dyDescent="0.25">
      <c r="A777" s="8" t="s">
        <v>408</v>
      </c>
      <c r="B777" s="21">
        <f t="shared" si="140"/>
        <v>776</v>
      </c>
      <c r="C777" s="15">
        <f t="shared" si="141"/>
        <v>22</v>
      </c>
      <c r="D777" s="15">
        <f t="shared" si="178"/>
        <v>30</v>
      </c>
      <c r="F777" s="48" t="s">
        <v>410</v>
      </c>
      <c r="G777" s="15" t="s">
        <v>308</v>
      </c>
      <c r="H777" s="15" t="s">
        <v>86</v>
      </c>
      <c r="I777" s="61" t="str">
        <f t="shared" si="179"/>
        <v>I_SIN_R_PID_LON_MR_L13_24</v>
      </c>
      <c r="J777" s="15" cm="1">
        <f t="array" ref="J777">SUMPRODUCT(--(I777=$I$2:$I$625))</f>
        <v>0</v>
      </c>
      <c r="K777" s="14">
        <f t="shared" si="182"/>
        <v>25</v>
      </c>
      <c r="L777" s="15" t="s">
        <v>466</v>
      </c>
      <c r="M777" s="15" t="s">
        <v>10</v>
      </c>
      <c r="N777" s="14" t="s">
        <v>16</v>
      </c>
      <c r="O777" s="15" t="str">
        <f>"R_"&amp;P777&amp;"_"&amp;F777</f>
        <v>R_PID_LON_MR</v>
      </c>
      <c r="P777" s="15" t="s">
        <v>500</v>
      </c>
      <c r="Q777" s="15" t="str">
        <f>VLOOKUP(Variables!L777,Nomencalture!$G$38:$H$42,2,0)</f>
        <v>Paid Amount / Approved Amount</v>
      </c>
      <c r="R777" s="16" t="str">
        <f t="shared" si="187"/>
        <v>L13_24</v>
      </c>
      <c r="S777" s="16" t="s">
        <v>54</v>
      </c>
      <c r="T777" s="20">
        <v>13</v>
      </c>
      <c r="U777" s="21">
        <v>24</v>
      </c>
      <c r="V777" s="53" t="str">
        <f t="shared" si="186"/>
        <v>ALTER TABLE MDL_ABT_B_PD_TDC_S01 ADD I_SIN_R_PID_LON_MR_L13_24 NUMBER;</v>
      </c>
      <c r="W777" s="9" t="str">
        <f>","&amp;H777&amp;"(CASE WHEN TIPO_CNSM_CD='"&amp;P777&amp;"' AND "&amp;X777&amp;" THEN "&amp;G777&amp;" END) AS "&amp;I777</f>
        <v>,SUM(CASE WHEN TIPO_CNSM_CD='PID_LON' AND COLDESTIPCRED='VIVIENDA' AND B.PERIODOMES BETWEEN TO_CHAR(ADD_MONTHS(A.REF_DATE,-24),'YYYYMM') AND TO_CHAR(ADD_MONTHS(A.REF_DATE,-13),'YYYYMM') THEN IN_R_PGOT_MAPR END) AS I_SIN_R_PID_LON_MR_L13_24</v>
      </c>
      <c r="X777" s="54" t="str">
        <f t="shared" si="184"/>
        <v>COLDESTIPCRED='VIVIENDA' AND B.PERIODOMES BETWEEN TO_CHAR(ADD_MONTHS(A.REF_DATE,-24),'YYYYMM') AND TO_CHAR(ADD_MONTHS(A.REF_DATE,-13),'YYYYMM')</v>
      </c>
      <c r="Y777" s="54" t="str">
        <f>","&amp;I777&amp;"=B."&amp;I777</f>
        <v>,I_SIN_R_PID_LON_MR_L13_24=B.I_SIN_R_PID_LON_MR_L13_24</v>
      </c>
      <c r="Z777" s="40" t="str">
        <f>",B."&amp;I777</f>
        <v>,B.I_SIN_R_PID_LON_MR_L13_24</v>
      </c>
    </row>
    <row r="778" spans="1:26" x14ac:dyDescent="0.25">
      <c r="A778" s="8" t="s">
        <v>408</v>
      </c>
      <c r="B778" s="21">
        <f t="shared" si="140"/>
        <v>777</v>
      </c>
      <c r="C778" s="15">
        <f t="shared" si="141"/>
        <v>23</v>
      </c>
      <c r="D778" s="15">
        <f t="shared" si="178"/>
        <v>30</v>
      </c>
      <c r="F778" s="48" t="s">
        <v>410</v>
      </c>
      <c r="G778" s="15" t="s">
        <v>309</v>
      </c>
      <c r="H778" s="15" t="s">
        <v>86</v>
      </c>
      <c r="I778" s="61" t="str">
        <f t="shared" si="179"/>
        <v>I_SDC_R_PID_LON_MR_L03M</v>
      </c>
      <c r="J778" s="15" cm="1">
        <f t="array" ref="J778">SUMPRODUCT(--(I778=$I$2:$I$625))</f>
        <v>0</v>
      </c>
      <c r="K778" s="14">
        <f t="shared" si="182"/>
        <v>23</v>
      </c>
      <c r="L778" s="15" t="s">
        <v>466</v>
      </c>
      <c r="M778" s="15" t="s">
        <v>10</v>
      </c>
      <c r="N778" s="14" t="s">
        <v>17</v>
      </c>
      <c r="O778" s="15" t="str">
        <f>"R_"&amp;P778&amp;"_"&amp;F778</f>
        <v>R_PID_LON_MR</v>
      </c>
      <c r="P778" s="15" t="s">
        <v>500</v>
      </c>
      <c r="Q778" s="15" t="str">
        <f>VLOOKUP(Variables!L778,Nomencalture!$G$38:$H$42,2,0)</f>
        <v>Paid Amount / Approved Amount</v>
      </c>
      <c r="R778" s="16" t="str">
        <f t="shared" si="187"/>
        <v>L03M</v>
      </c>
      <c r="S778" s="16" t="s">
        <v>54</v>
      </c>
      <c r="T778" s="20">
        <v>1</v>
      </c>
      <c r="U778" s="21">
        <v>3</v>
      </c>
      <c r="V778" s="53" t="str">
        <f t="shared" si="186"/>
        <v>ALTER TABLE MDL_ABT_B_PD_TDC_S01 ADD I_SDC_R_PID_LON_MR_L03M NUMBER;</v>
      </c>
      <c r="W778" s="9" t="str">
        <f>","&amp;H778&amp;"(CASE WHEN TIPO_CNSM_CD='"&amp;P778&amp;"' AND "&amp;X778&amp;" THEN "&amp;G778&amp;" END) AS "&amp;I778</f>
        <v>,SUM(CASE WHEN TIPO_CNSM_CD='PID_LON' AND COLDESTIPCRED='VIVIENDA' AND B.PERIODOMES BETWEEN TO_CHAR(ADD_MONTHS(A.REF_DATE,-3),'YYYYMM') AND TO_CHAR(ADD_MONTHS(A.REF_DATE,-1),'YYYYMM') THEN DC_R_PGOT_MAPR END) AS I_SDC_R_PID_LON_MR_L03M</v>
      </c>
      <c r="X778" s="54" t="str">
        <f t="shared" si="184"/>
        <v>COLDESTIPCRED='VIVIENDA' AND B.PERIODOMES BETWEEN TO_CHAR(ADD_MONTHS(A.REF_DATE,-3),'YYYYMM') AND TO_CHAR(ADD_MONTHS(A.REF_DATE,-1),'YYYYMM')</v>
      </c>
      <c r="Y778" s="54" t="str">
        <f>","&amp;I778&amp;"=B."&amp;I778</f>
        <v>,I_SDC_R_PID_LON_MR_L03M=B.I_SDC_R_PID_LON_MR_L03M</v>
      </c>
      <c r="Z778" s="40" t="str">
        <f>",B."&amp;I778</f>
        <v>,B.I_SDC_R_PID_LON_MR_L03M</v>
      </c>
    </row>
    <row r="779" spans="1:26" x14ac:dyDescent="0.25">
      <c r="A779" s="8" t="s">
        <v>408</v>
      </c>
      <c r="B779" s="21">
        <f t="shared" si="140"/>
        <v>778</v>
      </c>
      <c r="C779" s="15">
        <f t="shared" si="141"/>
        <v>24</v>
      </c>
      <c r="D779" s="15">
        <f t="shared" si="178"/>
        <v>30</v>
      </c>
      <c r="F779" s="48" t="s">
        <v>410</v>
      </c>
      <c r="G779" s="15" t="s">
        <v>309</v>
      </c>
      <c r="H779" s="15" t="s">
        <v>86</v>
      </c>
      <c r="I779" s="61" t="str">
        <f t="shared" si="179"/>
        <v>I_SDC_R_PID_LON_MR_L06M</v>
      </c>
      <c r="J779" s="15" cm="1">
        <f t="array" ref="J779">SUMPRODUCT(--(I779=$I$2:$I$625))</f>
        <v>0</v>
      </c>
      <c r="K779" s="14">
        <f t="shared" si="182"/>
        <v>23</v>
      </c>
      <c r="L779" s="15" t="s">
        <v>466</v>
      </c>
      <c r="M779" s="15" t="s">
        <v>10</v>
      </c>
      <c r="N779" s="14" t="s">
        <v>17</v>
      </c>
      <c r="O779" s="15" t="str">
        <f>"R_"&amp;P779&amp;"_"&amp;F779</f>
        <v>R_PID_LON_MR</v>
      </c>
      <c r="P779" s="15" t="s">
        <v>500</v>
      </c>
      <c r="Q779" s="15" t="str">
        <f>VLOOKUP(Variables!L779,Nomencalture!$G$38:$H$42,2,0)</f>
        <v>Paid Amount / Approved Amount</v>
      </c>
      <c r="R779" s="16" t="str">
        <f t="shared" si="187"/>
        <v>L06M</v>
      </c>
      <c r="S779" s="16" t="s">
        <v>54</v>
      </c>
      <c r="T779" s="20">
        <v>1</v>
      </c>
      <c r="U779" s="21">
        <v>6</v>
      </c>
      <c r="V779" s="53" t="str">
        <f t="shared" si="186"/>
        <v>ALTER TABLE MDL_ABT_B_PD_TDC_S01 ADD I_SDC_R_PID_LON_MR_L06M NUMBER;</v>
      </c>
      <c r="W779" s="9" t="str">
        <f>","&amp;H779&amp;"(CASE WHEN TIPO_CNSM_CD='"&amp;P779&amp;"' AND "&amp;X779&amp;" THEN "&amp;G779&amp;" END) AS "&amp;I779</f>
        <v>,SUM(CASE WHEN TIPO_CNSM_CD='PID_LON' AND COLDESTIPCRED='VIVIENDA' AND B.PERIODOMES BETWEEN TO_CHAR(ADD_MONTHS(A.REF_DATE,-6),'YYYYMM') AND TO_CHAR(ADD_MONTHS(A.REF_DATE,-1),'YYYYMM') THEN DC_R_PGOT_MAPR END) AS I_SDC_R_PID_LON_MR_L06M</v>
      </c>
      <c r="X779" s="54" t="str">
        <f t="shared" si="184"/>
        <v>COLDESTIPCRED='VIVIENDA' AND B.PERIODOMES BETWEEN TO_CHAR(ADD_MONTHS(A.REF_DATE,-6),'YYYYMM') AND TO_CHAR(ADD_MONTHS(A.REF_DATE,-1),'YYYYMM')</v>
      </c>
      <c r="Y779" s="54" t="str">
        <f>","&amp;I779&amp;"=B."&amp;I779</f>
        <v>,I_SDC_R_PID_LON_MR_L06M=B.I_SDC_R_PID_LON_MR_L06M</v>
      </c>
      <c r="Z779" s="40" t="str">
        <f>",B."&amp;I779</f>
        <v>,B.I_SDC_R_PID_LON_MR_L06M</v>
      </c>
    </row>
    <row r="780" spans="1:26" x14ac:dyDescent="0.25">
      <c r="A780" s="8" t="s">
        <v>408</v>
      </c>
      <c r="B780" s="21">
        <f t="shared" si="140"/>
        <v>779</v>
      </c>
      <c r="C780" s="15">
        <f t="shared" si="141"/>
        <v>25</v>
      </c>
      <c r="D780" s="15">
        <f t="shared" si="178"/>
        <v>30</v>
      </c>
      <c r="F780" s="48" t="s">
        <v>410</v>
      </c>
      <c r="G780" s="15" t="s">
        <v>309</v>
      </c>
      <c r="H780" s="15" t="s">
        <v>86</v>
      </c>
      <c r="I780" s="61" t="str">
        <f t="shared" si="179"/>
        <v>I_SDC_R_PID_LON_MR_L12M</v>
      </c>
      <c r="J780" s="15" cm="1">
        <f t="array" ref="J780">SUMPRODUCT(--(I780=$I$2:$I$625))</f>
        <v>0</v>
      </c>
      <c r="K780" s="14">
        <f t="shared" si="182"/>
        <v>23</v>
      </c>
      <c r="L780" s="15" t="s">
        <v>466</v>
      </c>
      <c r="M780" s="15" t="s">
        <v>10</v>
      </c>
      <c r="N780" s="14" t="s">
        <v>17</v>
      </c>
      <c r="O780" s="15" t="str">
        <f>"R_"&amp;P780&amp;"_"&amp;F780</f>
        <v>R_PID_LON_MR</v>
      </c>
      <c r="P780" s="15" t="s">
        <v>500</v>
      </c>
      <c r="Q780" s="15" t="str">
        <f>VLOOKUP(Variables!L780,Nomencalture!$G$38:$H$42,2,0)</f>
        <v>Paid Amount / Approved Amount</v>
      </c>
      <c r="R780" s="16" t="str">
        <f t="shared" si="187"/>
        <v>L12M</v>
      </c>
      <c r="S780" s="16" t="s">
        <v>54</v>
      </c>
      <c r="T780" s="20">
        <v>1</v>
      </c>
      <c r="U780" s="21">
        <v>12</v>
      </c>
      <c r="V780" s="53" t="str">
        <f t="shared" si="186"/>
        <v>ALTER TABLE MDL_ABT_B_PD_TDC_S01 ADD I_SDC_R_PID_LON_MR_L12M NUMBER;</v>
      </c>
      <c r="W780" s="9" t="str">
        <f>","&amp;H780&amp;"(CASE WHEN TIPO_CNSM_CD='"&amp;P780&amp;"' AND "&amp;X780&amp;" THEN "&amp;G780&amp;" END) AS "&amp;I780</f>
        <v>,SUM(CASE WHEN TIPO_CNSM_CD='PID_LON' AND COLDESTIPCRED='VIVIENDA' AND B.PERIODOMES BETWEEN TO_CHAR(ADD_MONTHS(A.REF_DATE,-12),'YYYYMM') AND TO_CHAR(ADD_MONTHS(A.REF_DATE,-1),'YYYYMM') THEN DC_R_PGOT_MAPR END) AS I_SDC_R_PID_LON_MR_L12M</v>
      </c>
      <c r="X780" s="54" t="str">
        <f t="shared" si="184"/>
        <v>COLDESTIPCRED='VIVIENDA' AND B.PERIODOMES BETWEEN TO_CHAR(ADD_MONTHS(A.REF_DATE,-12),'YYYYMM') AND TO_CHAR(ADD_MONTHS(A.REF_DATE,-1),'YYYYMM')</v>
      </c>
      <c r="Y780" s="54" t="str">
        <f>","&amp;I780&amp;"=B."&amp;I780</f>
        <v>,I_SDC_R_PID_LON_MR_L12M=B.I_SDC_R_PID_LON_MR_L12M</v>
      </c>
      <c r="Z780" s="40" t="str">
        <f>",B."&amp;I780</f>
        <v>,B.I_SDC_R_PID_LON_MR_L12M</v>
      </c>
    </row>
    <row r="781" spans="1:26" x14ac:dyDescent="0.25">
      <c r="A781" s="30" t="s">
        <v>408</v>
      </c>
      <c r="B781" s="24">
        <f t="shared" si="140"/>
        <v>780</v>
      </c>
      <c r="C781" s="18">
        <f t="shared" si="141"/>
        <v>26</v>
      </c>
      <c r="D781" s="18">
        <f t="shared" si="178"/>
        <v>30</v>
      </c>
      <c r="E781" s="49"/>
      <c r="F781" s="49" t="s">
        <v>410</v>
      </c>
      <c r="G781" s="18" t="s">
        <v>309</v>
      </c>
      <c r="H781" s="18" t="s">
        <v>86</v>
      </c>
      <c r="I781" s="62" t="str">
        <f t="shared" si="179"/>
        <v>I_SDC_R_PID_LON_MR_L13_24</v>
      </c>
      <c r="J781" s="18" cm="1">
        <f t="array" ref="J781">SUMPRODUCT(--(I781=$I$2:$I$625))</f>
        <v>0</v>
      </c>
      <c r="K781" s="17">
        <f t="shared" si="182"/>
        <v>25</v>
      </c>
      <c r="L781" s="18" t="s">
        <v>466</v>
      </c>
      <c r="M781" s="18" t="s">
        <v>10</v>
      </c>
      <c r="N781" s="17" t="s">
        <v>17</v>
      </c>
      <c r="O781" s="18" t="str">
        <f>"R_"&amp;P781&amp;"_"&amp;F781</f>
        <v>R_PID_LON_MR</v>
      </c>
      <c r="P781" s="18" t="s">
        <v>500</v>
      </c>
      <c r="Q781" s="18" t="str">
        <f>VLOOKUP(Variables!L781,Nomencalture!$G$38:$H$42,2,0)</f>
        <v>Paid Amount / Approved Amount</v>
      </c>
      <c r="R781" s="19" t="str">
        <f t="shared" si="187"/>
        <v>L13_24</v>
      </c>
      <c r="S781" s="19" t="s">
        <v>54</v>
      </c>
      <c r="T781" s="23">
        <v>13</v>
      </c>
      <c r="U781" s="24">
        <v>24</v>
      </c>
      <c r="V781" s="53" t="str">
        <f t="shared" si="186"/>
        <v>ALTER TABLE MDL_ABT_B_PD_TDC_S01 ADD I_SDC_R_PID_LON_MR_L13_24 NUMBER;</v>
      </c>
      <c r="W781" s="9" t="str">
        <f>","&amp;H781&amp;"(CASE WHEN TIPO_CNSM_CD='"&amp;P781&amp;"' AND "&amp;X781&amp;" THEN "&amp;G781&amp;" END) AS "&amp;I781</f>
        <v>,SUM(CASE WHEN TIPO_CNSM_CD='PID_LON' AND COLDESTIPCRED='VIVIENDA' AND B.PERIODOMES BETWEEN TO_CHAR(ADD_MONTHS(A.REF_DATE,-24),'YYYYMM') AND TO_CHAR(ADD_MONTHS(A.REF_DATE,-13),'YYYYMM') THEN DC_R_PGOT_MAPR END) AS I_SDC_R_PID_LON_MR_L13_24</v>
      </c>
      <c r="X781" s="57" t="str">
        <f t="shared" si="184"/>
        <v>COLDESTIPCRED='VIVIENDA' AND B.PERIODOMES BETWEEN TO_CHAR(ADD_MONTHS(A.REF_DATE,-24),'YYYYMM') AND TO_CHAR(ADD_MONTHS(A.REF_DATE,-13),'YYYYMM')</v>
      </c>
      <c r="Y781" s="54" t="str">
        <f>","&amp;I781&amp;"=B."&amp;I781</f>
        <v>,I_SDC_R_PID_LON_MR_L13_24=B.I_SDC_R_PID_LON_MR_L13_24</v>
      </c>
      <c r="Z781" s="40" t="str">
        <f>",B."&amp;I781</f>
        <v>,B.I_SDC_R_PID_LON_MR_L13_24</v>
      </c>
    </row>
    <row r="782" spans="1:26" x14ac:dyDescent="0.25">
      <c r="A782" s="8" t="s">
        <v>408</v>
      </c>
      <c r="B782" s="21">
        <f t="shared" si="140"/>
        <v>781</v>
      </c>
      <c r="C782" s="15">
        <f t="shared" si="141"/>
        <v>1</v>
      </c>
      <c r="D782" s="15">
        <f t="shared" si="178"/>
        <v>31</v>
      </c>
      <c r="F782" s="48" t="s">
        <v>410</v>
      </c>
      <c r="G782" s="15" t="s">
        <v>310</v>
      </c>
      <c r="H782" s="15" t="s">
        <v>85</v>
      </c>
      <c r="I782" s="61" t="str">
        <f>M782&amp;"_"&amp;IF(N782&lt;&gt;"R",N782&amp;"_","")&amp;O782&amp;IF(R782&lt;&gt;"", "_", "")&amp;R782</f>
        <v>I_R_BAL_LON_MR_00MB</v>
      </c>
      <c r="J782" s="15" cm="1">
        <f t="array" ref="J782">SUMPRODUCT(--(I782=$I$2:$I$625))</f>
        <v>0</v>
      </c>
      <c r="K782" s="14">
        <f t="shared" si="182"/>
        <v>19</v>
      </c>
      <c r="L782" s="15" t="s">
        <v>467</v>
      </c>
      <c r="M782" s="15" t="s">
        <v>10</v>
      </c>
      <c r="N782" s="14" t="s">
        <v>11</v>
      </c>
      <c r="O782" s="15" t="str">
        <f>"R_"&amp;P782&amp;"_"&amp;F782</f>
        <v>R_BAL_LON_MR</v>
      </c>
      <c r="P782" s="15" t="s">
        <v>501</v>
      </c>
      <c r="Q782" s="15" t="str">
        <f>VLOOKUP(Variables!L782,Nomencalture!$G$38:$H$42,2,0)</f>
        <v>Last Outstanding Balance / Approved Amount</v>
      </c>
      <c r="R782" s="16" t="str">
        <f t="shared" ref="R782:R788" si="188">IF(AND(S782="P",N782="R"),TEXT(T782,"00")&amp;"MB",IF(T782&gt;1,"L"&amp;TEXT(T782,"00")&amp;"_"&amp;TEXT(U782,"00"),"L"&amp;TEXT(U782,"00")&amp;"M"))</f>
        <v>00MB</v>
      </c>
      <c r="S782" s="16" t="s">
        <v>90</v>
      </c>
      <c r="T782" s="21">
        <v>0</v>
      </c>
      <c r="U782" s="21">
        <v>0</v>
      </c>
      <c r="V782" s="53" t="str">
        <f t="shared" si="186"/>
        <v>ALTER TABLE MDL_ABT_B_PD_TDC_S01 ADD I_R_BAL_LON_MR_00MB NUMBER;</v>
      </c>
      <c r="W782" s="9" t="str">
        <f>","&amp;H782&amp;"(CASE WHEN TIPO_CNSM_CD='"&amp;P782&amp;"' AND "&amp;X782&amp;" THEN "&amp;G782&amp;" END) AS "&amp;I782</f>
        <v>,AVG(CASE WHEN TIPO_CNSM_CD='BAL_LON' AND COLDESTIPCRED='VIVIENDA' AND B.PERIODOMES=TO_CHAR(ADD_MONTHS(A.REF_DATE,-0),'YYYYMM') THEN R_SDOT_MAPR END) AS I_R_BAL_LON_MR_00MB</v>
      </c>
      <c r="X782" s="54" t="str">
        <f t="shared" si="184"/>
        <v>COLDESTIPCRED='VIVIENDA' AND B.PERIODOMES=TO_CHAR(ADD_MONTHS(A.REF_DATE,-0),'YYYYMM')</v>
      </c>
      <c r="Y782" s="54" t="str">
        <f>","&amp;I782&amp;"=B."&amp;I782</f>
        <v>,I_R_BAL_LON_MR_00MB=B.I_R_BAL_LON_MR_00MB</v>
      </c>
      <c r="Z782" s="40" t="str">
        <f>",B."&amp;I782</f>
        <v>,B.I_R_BAL_LON_MR_00MB</v>
      </c>
    </row>
    <row r="783" spans="1:26" x14ac:dyDescent="0.25">
      <c r="A783" s="8" t="s">
        <v>408</v>
      </c>
      <c r="B783" s="21">
        <f t="shared" si="140"/>
        <v>782</v>
      </c>
      <c r="C783" s="15">
        <f t="shared" si="141"/>
        <v>2</v>
      </c>
      <c r="D783" s="15">
        <f t="shared" si="178"/>
        <v>31</v>
      </c>
      <c r="F783" s="48" t="s">
        <v>410</v>
      </c>
      <c r="G783" s="15" t="s">
        <v>310</v>
      </c>
      <c r="H783" s="15" t="s">
        <v>85</v>
      </c>
      <c r="I783" s="61" t="str">
        <f t="shared" ref="I783:I807" si="189">M783&amp;"_"&amp;IF(N783&lt;&gt;"R",N783&amp;"_","")&amp;O783&amp;IF(R783&lt;&gt;"", "_", "")&amp;R783</f>
        <v>I_R_BAL_LON_MR_01MB</v>
      </c>
      <c r="J783" s="15" cm="1">
        <f t="array" ref="J783">SUMPRODUCT(--(I783=$I$2:$I$625))</f>
        <v>0</v>
      </c>
      <c r="K783" s="14">
        <f t="shared" si="182"/>
        <v>19</v>
      </c>
      <c r="L783" s="15" t="s">
        <v>467</v>
      </c>
      <c r="M783" s="15" t="s">
        <v>10</v>
      </c>
      <c r="N783" s="14" t="s">
        <v>11</v>
      </c>
      <c r="O783" s="15" t="str">
        <f>"R_"&amp;P783&amp;"_"&amp;F783</f>
        <v>R_BAL_LON_MR</v>
      </c>
      <c r="P783" s="15" t="s">
        <v>501</v>
      </c>
      <c r="Q783" s="15" t="str">
        <f>VLOOKUP(Variables!L783,Nomencalture!$G$38:$H$42,2,0)</f>
        <v>Last Outstanding Balance / Approved Amount</v>
      </c>
      <c r="R783" s="16" t="str">
        <f t="shared" si="188"/>
        <v>01MB</v>
      </c>
      <c r="S783" s="16" t="s">
        <v>90</v>
      </c>
      <c r="T783" s="21">
        <v>1</v>
      </c>
      <c r="U783" s="21">
        <v>1</v>
      </c>
      <c r="V783" s="53" t="str">
        <f t="shared" si="186"/>
        <v>ALTER TABLE MDL_ABT_B_PD_TDC_S01 ADD I_R_BAL_LON_MR_01MB NUMBER;</v>
      </c>
      <c r="W783" s="9" t="str">
        <f>","&amp;H783&amp;"(CASE WHEN TIPO_CNSM_CD='"&amp;P783&amp;"' AND "&amp;X783&amp;" THEN "&amp;G783&amp;" END) AS "&amp;I783</f>
        <v>,AVG(CASE WHEN TIPO_CNSM_CD='BAL_LON' AND COLDESTIPCRED='VIVIENDA' AND B.PERIODOMES=TO_CHAR(ADD_MONTHS(A.REF_DATE,-1),'YYYYMM') THEN R_SDOT_MAPR END) AS I_R_BAL_LON_MR_01MB</v>
      </c>
      <c r="X783" s="54" t="str">
        <f t="shared" si="184"/>
        <v>COLDESTIPCRED='VIVIENDA' AND B.PERIODOMES=TO_CHAR(ADD_MONTHS(A.REF_DATE,-1),'YYYYMM')</v>
      </c>
      <c r="Y783" s="54" t="str">
        <f>","&amp;I783&amp;"=B."&amp;I783</f>
        <v>,I_R_BAL_LON_MR_01MB=B.I_R_BAL_LON_MR_01MB</v>
      </c>
      <c r="Z783" s="40" t="str">
        <f>",B."&amp;I783</f>
        <v>,B.I_R_BAL_LON_MR_01MB</v>
      </c>
    </row>
    <row r="784" spans="1:26" x14ac:dyDescent="0.25">
      <c r="A784" s="8" t="s">
        <v>408</v>
      </c>
      <c r="B784" s="21">
        <f t="shared" si="140"/>
        <v>783</v>
      </c>
      <c r="C784" s="15">
        <f t="shared" si="141"/>
        <v>3</v>
      </c>
      <c r="D784" s="15">
        <f t="shared" si="178"/>
        <v>31</v>
      </c>
      <c r="F784" s="48" t="s">
        <v>410</v>
      </c>
      <c r="G784" s="15" t="s">
        <v>310</v>
      </c>
      <c r="H784" s="15" t="s">
        <v>85</v>
      </c>
      <c r="I784" s="61" t="str">
        <f t="shared" si="189"/>
        <v>I_R_BAL_LON_MR_02MB</v>
      </c>
      <c r="J784" s="15" cm="1">
        <f t="array" ref="J784">SUMPRODUCT(--(I784=$I$2:$I$625))</f>
        <v>0</v>
      </c>
      <c r="K784" s="14">
        <f t="shared" si="182"/>
        <v>19</v>
      </c>
      <c r="L784" s="15" t="s">
        <v>467</v>
      </c>
      <c r="M784" s="15" t="s">
        <v>10</v>
      </c>
      <c r="N784" s="14" t="s">
        <v>11</v>
      </c>
      <c r="O784" s="15" t="str">
        <f>"R_"&amp;P784&amp;"_"&amp;F784</f>
        <v>R_BAL_LON_MR</v>
      </c>
      <c r="P784" s="15" t="s">
        <v>501</v>
      </c>
      <c r="Q784" s="15" t="str">
        <f>VLOOKUP(Variables!L784,Nomencalture!$G$38:$H$42,2,0)</f>
        <v>Last Outstanding Balance / Approved Amount</v>
      </c>
      <c r="R784" s="16" t="str">
        <f t="shared" si="188"/>
        <v>02MB</v>
      </c>
      <c r="S784" s="16" t="s">
        <v>90</v>
      </c>
      <c r="T784" s="21">
        <v>2</v>
      </c>
      <c r="U784" s="21">
        <v>2</v>
      </c>
      <c r="V784" s="53" t="str">
        <f t="shared" si="186"/>
        <v>ALTER TABLE MDL_ABT_B_PD_TDC_S01 ADD I_R_BAL_LON_MR_02MB NUMBER;</v>
      </c>
      <c r="W784" s="9" t="str">
        <f>","&amp;H784&amp;"(CASE WHEN TIPO_CNSM_CD='"&amp;P784&amp;"' AND "&amp;X784&amp;" THEN "&amp;G784&amp;" END) AS "&amp;I784</f>
        <v>,AVG(CASE WHEN TIPO_CNSM_CD='BAL_LON' AND COLDESTIPCRED='VIVIENDA' AND B.PERIODOMES=TO_CHAR(ADD_MONTHS(A.REF_DATE,-2),'YYYYMM') THEN R_SDOT_MAPR END) AS I_R_BAL_LON_MR_02MB</v>
      </c>
      <c r="X784" s="54" t="str">
        <f t="shared" si="184"/>
        <v>COLDESTIPCRED='VIVIENDA' AND B.PERIODOMES=TO_CHAR(ADD_MONTHS(A.REF_DATE,-2),'YYYYMM')</v>
      </c>
      <c r="Y784" s="54" t="str">
        <f>","&amp;I784&amp;"=B."&amp;I784</f>
        <v>,I_R_BAL_LON_MR_02MB=B.I_R_BAL_LON_MR_02MB</v>
      </c>
      <c r="Z784" s="40" t="str">
        <f>",B."&amp;I784</f>
        <v>,B.I_R_BAL_LON_MR_02MB</v>
      </c>
    </row>
    <row r="785" spans="1:26" x14ac:dyDescent="0.25">
      <c r="A785" s="8" t="s">
        <v>408</v>
      </c>
      <c r="B785" s="21">
        <f t="shared" si="140"/>
        <v>784</v>
      </c>
      <c r="C785" s="15">
        <f t="shared" si="141"/>
        <v>4</v>
      </c>
      <c r="D785" s="15">
        <f t="shared" si="178"/>
        <v>31</v>
      </c>
      <c r="F785" s="48" t="s">
        <v>410</v>
      </c>
      <c r="G785" s="15" t="s">
        <v>310</v>
      </c>
      <c r="H785" s="15" t="s">
        <v>85</v>
      </c>
      <c r="I785" s="61" t="str">
        <f t="shared" si="189"/>
        <v>I_R_BAL_LON_MR_03MB</v>
      </c>
      <c r="J785" s="15" cm="1">
        <f t="array" ref="J785">SUMPRODUCT(--(I785=$I$2:$I$625))</f>
        <v>0</v>
      </c>
      <c r="K785" s="14">
        <f t="shared" si="182"/>
        <v>19</v>
      </c>
      <c r="L785" s="15" t="s">
        <v>467</v>
      </c>
      <c r="M785" s="15" t="s">
        <v>10</v>
      </c>
      <c r="N785" s="14" t="s">
        <v>11</v>
      </c>
      <c r="O785" s="15" t="str">
        <f>"R_"&amp;P785&amp;"_"&amp;F785</f>
        <v>R_BAL_LON_MR</v>
      </c>
      <c r="P785" s="15" t="s">
        <v>501</v>
      </c>
      <c r="Q785" s="15" t="str">
        <f>VLOOKUP(Variables!L785,Nomencalture!$G$38:$H$42,2,0)</f>
        <v>Last Outstanding Balance / Approved Amount</v>
      </c>
      <c r="R785" s="16" t="str">
        <f t="shared" si="188"/>
        <v>03MB</v>
      </c>
      <c r="S785" s="16" t="s">
        <v>90</v>
      </c>
      <c r="T785" s="21">
        <v>3</v>
      </c>
      <c r="U785" s="21">
        <v>3</v>
      </c>
      <c r="V785" s="53" t="str">
        <f t="shared" si="186"/>
        <v>ALTER TABLE MDL_ABT_B_PD_TDC_S01 ADD I_R_BAL_LON_MR_03MB NUMBER;</v>
      </c>
      <c r="W785" s="9" t="str">
        <f>","&amp;H785&amp;"(CASE WHEN TIPO_CNSM_CD='"&amp;P785&amp;"' AND "&amp;X785&amp;" THEN "&amp;G785&amp;" END) AS "&amp;I785</f>
        <v>,AVG(CASE WHEN TIPO_CNSM_CD='BAL_LON' AND COLDESTIPCRED='VIVIENDA' AND B.PERIODOMES=TO_CHAR(ADD_MONTHS(A.REF_DATE,-3),'YYYYMM') THEN R_SDOT_MAPR END) AS I_R_BAL_LON_MR_03MB</v>
      </c>
      <c r="X785" s="54" t="str">
        <f t="shared" si="184"/>
        <v>COLDESTIPCRED='VIVIENDA' AND B.PERIODOMES=TO_CHAR(ADD_MONTHS(A.REF_DATE,-3),'YYYYMM')</v>
      </c>
      <c r="Y785" s="54" t="str">
        <f>","&amp;I785&amp;"=B."&amp;I785</f>
        <v>,I_R_BAL_LON_MR_03MB=B.I_R_BAL_LON_MR_03MB</v>
      </c>
      <c r="Z785" s="40" t="str">
        <f>",B."&amp;I785</f>
        <v>,B.I_R_BAL_LON_MR_03MB</v>
      </c>
    </row>
    <row r="786" spans="1:26" x14ac:dyDescent="0.25">
      <c r="A786" s="8" t="s">
        <v>408</v>
      </c>
      <c r="B786" s="21">
        <f t="shared" si="140"/>
        <v>785</v>
      </c>
      <c r="C786" s="15">
        <f t="shared" si="141"/>
        <v>5</v>
      </c>
      <c r="D786" s="15">
        <f t="shared" si="178"/>
        <v>31</v>
      </c>
      <c r="F786" s="48" t="s">
        <v>410</v>
      </c>
      <c r="G786" s="15" t="s">
        <v>310</v>
      </c>
      <c r="H786" s="15" t="s">
        <v>85</v>
      </c>
      <c r="I786" s="61" t="str">
        <f t="shared" si="189"/>
        <v>I_R_BAL_LON_MR_06MB</v>
      </c>
      <c r="J786" s="15" cm="1">
        <f t="array" ref="J786">SUMPRODUCT(--(I786=$I$2:$I$625))</f>
        <v>0</v>
      </c>
      <c r="K786" s="14">
        <f t="shared" si="182"/>
        <v>19</v>
      </c>
      <c r="L786" s="15" t="s">
        <v>467</v>
      </c>
      <c r="M786" s="15" t="s">
        <v>10</v>
      </c>
      <c r="N786" s="14" t="s">
        <v>11</v>
      </c>
      <c r="O786" s="15" t="str">
        <f>"R_"&amp;P786&amp;"_"&amp;F786</f>
        <v>R_BAL_LON_MR</v>
      </c>
      <c r="P786" s="15" t="s">
        <v>501</v>
      </c>
      <c r="Q786" s="15" t="str">
        <f>VLOOKUP(Variables!L786,Nomencalture!$G$38:$H$42,2,0)</f>
        <v>Last Outstanding Balance / Approved Amount</v>
      </c>
      <c r="R786" s="16" t="str">
        <f t="shared" si="188"/>
        <v>06MB</v>
      </c>
      <c r="S786" s="16" t="s">
        <v>90</v>
      </c>
      <c r="T786" s="21">
        <v>6</v>
      </c>
      <c r="U786" s="21">
        <v>6</v>
      </c>
      <c r="V786" s="53" t="str">
        <f t="shared" si="186"/>
        <v>ALTER TABLE MDL_ABT_B_PD_TDC_S01 ADD I_R_BAL_LON_MR_06MB NUMBER;</v>
      </c>
      <c r="W786" s="9" t="str">
        <f>","&amp;H786&amp;"(CASE WHEN TIPO_CNSM_CD='"&amp;P786&amp;"' AND "&amp;X786&amp;" THEN "&amp;G786&amp;" END) AS "&amp;I786</f>
        <v>,AVG(CASE WHEN TIPO_CNSM_CD='BAL_LON' AND COLDESTIPCRED='VIVIENDA' AND B.PERIODOMES=TO_CHAR(ADD_MONTHS(A.REF_DATE,-6),'YYYYMM') THEN R_SDOT_MAPR END) AS I_R_BAL_LON_MR_06MB</v>
      </c>
      <c r="X786" s="54" t="str">
        <f t="shared" si="184"/>
        <v>COLDESTIPCRED='VIVIENDA' AND B.PERIODOMES=TO_CHAR(ADD_MONTHS(A.REF_DATE,-6),'YYYYMM')</v>
      </c>
      <c r="Y786" s="54" t="str">
        <f>","&amp;I786&amp;"=B."&amp;I786</f>
        <v>,I_R_BAL_LON_MR_06MB=B.I_R_BAL_LON_MR_06MB</v>
      </c>
      <c r="Z786" s="40" t="str">
        <f>",B."&amp;I786</f>
        <v>,B.I_R_BAL_LON_MR_06MB</v>
      </c>
    </row>
    <row r="787" spans="1:26" x14ac:dyDescent="0.25">
      <c r="A787" s="8" t="s">
        <v>408</v>
      </c>
      <c r="B787" s="21">
        <f t="shared" si="140"/>
        <v>786</v>
      </c>
      <c r="C787" s="15">
        <f t="shared" si="141"/>
        <v>6</v>
      </c>
      <c r="D787" s="15">
        <f t="shared" si="178"/>
        <v>31</v>
      </c>
      <c r="F787" s="48" t="s">
        <v>410</v>
      </c>
      <c r="G787" s="15" t="s">
        <v>310</v>
      </c>
      <c r="H787" s="15" t="s">
        <v>85</v>
      </c>
      <c r="I787" s="61" t="str">
        <f t="shared" si="189"/>
        <v>I_R_BAL_LON_MR_09MB</v>
      </c>
      <c r="J787" s="15" cm="1">
        <f t="array" ref="J787">SUMPRODUCT(--(I787=$I$2:$I$625))</f>
        <v>0</v>
      </c>
      <c r="K787" s="14">
        <f t="shared" si="182"/>
        <v>19</v>
      </c>
      <c r="L787" s="15" t="s">
        <v>467</v>
      </c>
      <c r="M787" s="15" t="s">
        <v>10</v>
      </c>
      <c r="N787" s="14" t="s">
        <v>11</v>
      </c>
      <c r="O787" s="15" t="str">
        <f>"R_"&amp;P787&amp;"_"&amp;F787</f>
        <v>R_BAL_LON_MR</v>
      </c>
      <c r="P787" s="15" t="s">
        <v>501</v>
      </c>
      <c r="Q787" s="15" t="str">
        <f>VLOOKUP(Variables!L787,Nomencalture!$G$38:$H$42,2,0)</f>
        <v>Last Outstanding Balance / Approved Amount</v>
      </c>
      <c r="R787" s="16" t="str">
        <f t="shared" si="188"/>
        <v>09MB</v>
      </c>
      <c r="S787" s="16" t="s">
        <v>90</v>
      </c>
      <c r="T787" s="21">
        <v>9</v>
      </c>
      <c r="U787" s="21">
        <v>9</v>
      </c>
      <c r="V787" s="53" t="str">
        <f t="shared" si="186"/>
        <v>ALTER TABLE MDL_ABT_B_PD_TDC_S01 ADD I_R_BAL_LON_MR_09MB NUMBER;</v>
      </c>
      <c r="W787" s="9" t="str">
        <f>","&amp;H787&amp;"(CASE WHEN TIPO_CNSM_CD='"&amp;P787&amp;"' AND "&amp;X787&amp;" THEN "&amp;G787&amp;" END) AS "&amp;I787</f>
        <v>,AVG(CASE WHEN TIPO_CNSM_CD='BAL_LON' AND COLDESTIPCRED='VIVIENDA' AND B.PERIODOMES=TO_CHAR(ADD_MONTHS(A.REF_DATE,-9),'YYYYMM') THEN R_SDOT_MAPR END) AS I_R_BAL_LON_MR_09MB</v>
      </c>
      <c r="X787" s="54" t="str">
        <f t="shared" si="184"/>
        <v>COLDESTIPCRED='VIVIENDA' AND B.PERIODOMES=TO_CHAR(ADD_MONTHS(A.REF_DATE,-9),'YYYYMM')</v>
      </c>
      <c r="Y787" s="54" t="str">
        <f>","&amp;I787&amp;"=B."&amp;I787</f>
        <v>,I_R_BAL_LON_MR_09MB=B.I_R_BAL_LON_MR_09MB</v>
      </c>
      <c r="Z787" s="40" t="str">
        <f>",B."&amp;I787</f>
        <v>,B.I_R_BAL_LON_MR_09MB</v>
      </c>
    </row>
    <row r="788" spans="1:26" x14ac:dyDescent="0.25">
      <c r="A788" s="8" t="s">
        <v>408</v>
      </c>
      <c r="B788" s="21">
        <f t="shared" si="140"/>
        <v>787</v>
      </c>
      <c r="C788" s="15">
        <f t="shared" si="141"/>
        <v>7</v>
      </c>
      <c r="D788" s="15">
        <f t="shared" si="178"/>
        <v>31</v>
      </c>
      <c r="F788" s="48" t="s">
        <v>410</v>
      </c>
      <c r="G788" s="15" t="s">
        <v>310</v>
      </c>
      <c r="H788" s="15" t="s">
        <v>85</v>
      </c>
      <c r="I788" s="61" t="str">
        <f t="shared" si="189"/>
        <v>I_R_BAL_LON_MR_12MB</v>
      </c>
      <c r="J788" s="15" cm="1">
        <f t="array" ref="J788">SUMPRODUCT(--(I788=$I$2:$I$625))</f>
        <v>0</v>
      </c>
      <c r="K788" s="14">
        <f t="shared" si="182"/>
        <v>19</v>
      </c>
      <c r="L788" s="15" t="s">
        <v>467</v>
      </c>
      <c r="M788" s="15" t="s">
        <v>10</v>
      </c>
      <c r="N788" s="14" t="s">
        <v>11</v>
      </c>
      <c r="O788" s="15" t="str">
        <f>"R_"&amp;P788&amp;"_"&amp;F788</f>
        <v>R_BAL_LON_MR</v>
      </c>
      <c r="P788" s="15" t="s">
        <v>501</v>
      </c>
      <c r="Q788" s="15" t="str">
        <f>VLOOKUP(Variables!L788,Nomencalture!$G$38:$H$42,2,0)</f>
        <v>Last Outstanding Balance / Approved Amount</v>
      </c>
      <c r="R788" s="16" t="str">
        <f t="shared" si="188"/>
        <v>12MB</v>
      </c>
      <c r="S788" s="16" t="s">
        <v>90</v>
      </c>
      <c r="T788" s="21">
        <v>12</v>
      </c>
      <c r="U788" s="21">
        <v>12</v>
      </c>
      <c r="V788" s="53" t="str">
        <f t="shared" si="186"/>
        <v>ALTER TABLE MDL_ABT_B_PD_TDC_S01 ADD I_R_BAL_LON_MR_12MB NUMBER;</v>
      </c>
      <c r="W788" s="9" t="str">
        <f>","&amp;H788&amp;"(CASE WHEN TIPO_CNSM_CD='"&amp;P788&amp;"' AND "&amp;X788&amp;" THEN "&amp;G788&amp;" END) AS "&amp;I788</f>
        <v>,AVG(CASE WHEN TIPO_CNSM_CD='BAL_LON' AND COLDESTIPCRED='VIVIENDA' AND B.PERIODOMES=TO_CHAR(ADD_MONTHS(A.REF_DATE,-12),'YYYYMM') THEN R_SDOT_MAPR END) AS I_R_BAL_LON_MR_12MB</v>
      </c>
      <c r="X788" s="54" t="str">
        <f t="shared" ref="X788:X819" si="190">IF(S788="P","COLDESTIPCRED='VIVIENDA' AND B.PERIODOMES=TO_CHAR(ADD_MONTHS(A.REF_DATE,-"&amp;U788&amp;"),'YYYYMM')","COLDESTIPCRED='VIVIENDA' AND B.PERIODOMES BETWEEN TO_CHAR(ADD_MONTHS(A.REF_DATE,-"&amp;U788&amp;"),'YYYYMM') AND TO_CHAR(ADD_MONTHS(A.REF_DATE,-"&amp;T788&amp;"),'YYYYMM')")</f>
        <v>COLDESTIPCRED='VIVIENDA' AND B.PERIODOMES=TO_CHAR(ADD_MONTHS(A.REF_DATE,-12),'YYYYMM')</v>
      </c>
      <c r="Y788" s="54" t="str">
        <f>","&amp;I788&amp;"=B."&amp;I788</f>
        <v>,I_R_BAL_LON_MR_12MB=B.I_R_BAL_LON_MR_12MB</v>
      </c>
      <c r="Z788" s="40" t="str">
        <f>",B."&amp;I788</f>
        <v>,B.I_R_BAL_LON_MR_12MB</v>
      </c>
    </row>
    <row r="789" spans="1:26" x14ac:dyDescent="0.25">
      <c r="A789" s="8" t="s">
        <v>408</v>
      </c>
      <c r="B789" s="21">
        <f t="shared" si="140"/>
        <v>788</v>
      </c>
      <c r="C789" s="15">
        <f t="shared" si="141"/>
        <v>8</v>
      </c>
      <c r="D789" s="15">
        <f t="shared" si="178"/>
        <v>31</v>
      </c>
      <c r="F789" s="48" t="s">
        <v>410</v>
      </c>
      <c r="G789" s="15" t="s">
        <v>311</v>
      </c>
      <c r="H789" s="15" t="s">
        <v>85</v>
      </c>
      <c r="I789" s="61" t="str">
        <f t="shared" si="189"/>
        <v>I_MV_R_BAL_LON_MR_L00M</v>
      </c>
      <c r="J789" s="15" cm="1">
        <f t="array" ref="J789">SUMPRODUCT(--(I789=$I$2:$I$625))</f>
        <v>0</v>
      </c>
      <c r="K789" s="14">
        <f t="shared" si="182"/>
        <v>22</v>
      </c>
      <c r="L789" s="15" t="s">
        <v>467</v>
      </c>
      <c r="M789" s="15" t="s">
        <v>10</v>
      </c>
      <c r="N789" s="14" t="s">
        <v>520</v>
      </c>
      <c r="O789" s="15" t="str">
        <f>"R_"&amp;P789&amp;"_"&amp;F789</f>
        <v>R_BAL_LON_MR</v>
      </c>
      <c r="P789" s="15" t="s">
        <v>501</v>
      </c>
      <c r="Q789" s="15" t="str">
        <f>VLOOKUP(Variables!L789,Nomencalture!$G$38:$H$42,2,0)</f>
        <v>Last Outstanding Balance / Approved Amount</v>
      </c>
      <c r="R789" s="16" t="str">
        <f>IF(AND(S789="P",N789="R"),TEXT(T789,"00")&amp;"MB",IF(OR(T789&gt;1,N789="VM"),"L"&amp;TEXT(T789,"00")&amp;"_"&amp;TEXT(U789,"00"),"L"&amp;TEXT(U789,"00")&amp;"M"))</f>
        <v>L00M</v>
      </c>
      <c r="S789" s="16" t="s">
        <v>90</v>
      </c>
      <c r="T789" s="20">
        <v>1</v>
      </c>
      <c r="U789" s="21">
        <v>0</v>
      </c>
      <c r="V789" s="53" t="str">
        <f t="shared" si="186"/>
        <v>ALTER TABLE MDL_ABT_B_PD_TDC_S01 ADD I_MV_R_BAL_LON_MR_L00M NUMBER;</v>
      </c>
      <c r="W789" s="9" t="str">
        <f>","&amp;H789&amp;"(CASE WHEN TIPO_CNSM_CD='"&amp;P789&amp;"' AND "&amp;X789&amp;" THEN "&amp;G789&amp;" END) AS "&amp;I789</f>
        <v>,AVG(CASE WHEN TIPO_CNSM_CD='BAL_LON' AND COLDESTIPCRED='VIVIENDA' AND B.PERIODOMES=TO_CHAR(ADD_MONTHS(A.REF_DATE,-0),'YYYYMM') THEN VM_R_SDOT_MAPR END) AS I_MV_R_BAL_LON_MR_L00M</v>
      </c>
      <c r="X789" s="54" t="str">
        <f t="shared" si="190"/>
        <v>COLDESTIPCRED='VIVIENDA' AND B.PERIODOMES=TO_CHAR(ADD_MONTHS(A.REF_DATE,-0),'YYYYMM')</v>
      </c>
      <c r="Y789" s="54" t="str">
        <f>","&amp;I789&amp;"=B."&amp;I789</f>
        <v>,I_MV_R_BAL_LON_MR_L00M=B.I_MV_R_BAL_LON_MR_L00M</v>
      </c>
      <c r="Z789" s="40" t="str">
        <f>",B."&amp;I789</f>
        <v>,B.I_MV_R_BAL_LON_MR_L00M</v>
      </c>
    </row>
    <row r="790" spans="1:26" x14ac:dyDescent="0.25">
      <c r="A790" s="8" t="s">
        <v>408</v>
      </c>
      <c r="B790" s="21">
        <f t="shared" si="140"/>
        <v>789</v>
      </c>
      <c r="C790" s="15">
        <f t="shared" si="141"/>
        <v>9</v>
      </c>
      <c r="D790" s="15">
        <f t="shared" si="178"/>
        <v>31</v>
      </c>
      <c r="F790" s="48" t="s">
        <v>410</v>
      </c>
      <c r="G790" s="15" t="s">
        <v>311</v>
      </c>
      <c r="H790" s="15" t="s">
        <v>85</v>
      </c>
      <c r="I790" s="61" t="str">
        <f t="shared" si="189"/>
        <v>I_MV_R_BAL_LON_MR_L02_01</v>
      </c>
      <c r="J790" s="15" cm="1">
        <f t="array" ref="J790">SUMPRODUCT(--(I790=$I$2:$I$625))</f>
        <v>0</v>
      </c>
      <c r="K790" s="14">
        <f t="shared" si="182"/>
        <v>24</v>
      </c>
      <c r="L790" s="15" t="s">
        <v>467</v>
      </c>
      <c r="M790" s="15" t="s">
        <v>10</v>
      </c>
      <c r="N790" s="14" t="s">
        <v>520</v>
      </c>
      <c r="O790" s="15" t="str">
        <f>"R_"&amp;P790&amp;"_"&amp;F790</f>
        <v>R_BAL_LON_MR</v>
      </c>
      <c r="P790" s="15" t="s">
        <v>501</v>
      </c>
      <c r="Q790" s="15" t="str">
        <f>VLOOKUP(Variables!L790,Nomencalture!$G$38:$H$42,2,0)</f>
        <v>Last Outstanding Balance / Approved Amount</v>
      </c>
      <c r="R790" s="16" t="str">
        <f>IF(AND(S790="P",N790="R"),TEXT(T790,"00")&amp;"MB",IF(OR(T790&gt;1,N790="VM"),"L"&amp;TEXT(T790,"00")&amp;"_"&amp;TEXT(U790,"00"),"L"&amp;TEXT(U790,"00")&amp;"M"))</f>
        <v>L02_01</v>
      </c>
      <c r="S790" s="16" t="s">
        <v>90</v>
      </c>
      <c r="T790" s="16">
        <v>2</v>
      </c>
      <c r="U790" s="22">
        <v>1</v>
      </c>
      <c r="V790" s="53" t="str">
        <f t="shared" si="186"/>
        <v>ALTER TABLE MDL_ABT_B_PD_TDC_S01 ADD I_MV_R_BAL_LON_MR_L02_01 NUMBER;</v>
      </c>
      <c r="W790" s="9" t="str">
        <f>","&amp;H790&amp;"(CASE WHEN TIPO_CNSM_CD='"&amp;P790&amp;"' AND "&amp;X790&amp;" THEN "&amp;G790&amp;" END) AS "&amp;I790</f>
        <v>,AVG(CASE WHEN TIPO_CNSM_CD='BAL_LON' AND COLDESTIPCRED='VIVIENDA' AND B.PERIODOMES=TO_CHAR(ADD_MONTHS(A.REF_DATE,-1),'YYYYMM') THEN VM_R_SDOT_MAPR END) AS I_MV_R_BAL_LON_MR_L02_01</v>
      </c>
      <c r="X790" s="54" t="str">
        <f t="shared" si="190"/>
        <v>COLDESTIPCRED='VIVIENDA' AND B.PERIODOMES=TO_CHAR(ADD_MONTHS(A.REF_DATE,-1),'YYYYMM')</v>
      </c>
      <c r="Y790" s="54" t="str">
        <f>","&amp;I790&amp;"=B."&amp;I790</f>
        <v>,I_MV_R_BAL_LON_MR_L02_01=B.I_MV_R_BAL_LON_MR_L02_01</v>
      </c>
      <c r="Z790" s="40" t="str">
        <f>",B."&amp;I790</f>
        <v>,B.I_MV_R_BAL_LON_MR_L02_01</v>
      </c>
    </row>
    <row r="791" spans="1:26" x14ac:dyDescent="0.25">
      <c r="A791" s="8" t="s">
        <v>408</v>
      </c>
      <c r="B791" s="21">
        <f t="shared" si="140"/>
        <v>790</v>
      </c>
      <c r="C791" s="15">
        <f t="shared" si="141"/>
        <v>10</v>
      </c>
      <c r="D791" s="15">
        <f t="shared" si="178"/>
        <v>31</v>
      </c>
      <c r="F791" s="48" t="s">
        <v>410</v>
      </c>
      <c r="G791" s="15" t="s">
        <v>311</v>
      </c>
      <c r="H791" s="15" t="s">
        <v>85</v>
      </c>
      <c r="I791" s="61" t="str">
        <f t="shared" si="189"/>
        <v>I_MV_R_BAL_LON_MR_L03_02</v>
      </c>
      <c r="J791" s="15" cm="1">
        <f t="array" ref="J791">SUMPRODUCT(--(I791=$I$2:$I$625))</f>
        <v>0</v>
      </c>
      <c r="K791" s="14">
        <f t="shared" si="182"/>
        <v>24</v>
      </c>
      <c r="L791" s="15" t="s">
        <v>467</v>
      </c>
      <c r="M791" s="15" t="s">
        <v>10</v>
      </c>
      <c r="N791" s="14" t="s">
        <v>520</v>
      </c>
      <c r="O791" s="15" t="str">
        <f>"R_"&amp;P791&amp;"_"&amp;F791</f>
        <v>R_BAL_LON_MR</v>
      </c>
      <c r="P791" s="15" t="s">
        <v>501</v>
      </c>
      <c r="Q791" s="15" t="str">
        <f>VLOOKUP(Variables!L791,Nomencalture!$G$38:$H$42,2,0)</f>
        <v>Last Outstanding Balance / Approved Amount</v>
      </c>
      <c r="R791" s="16" t="str">
        <f t="shared" ref="R791:R795" si="191">IF(AND(S791="P",N791="R"),TEXT(T791,"00")&amp;"MB",IF(OR(T791&gt;1,N791="VM"),"L"&amp;TEXT(T791,"00")&amp;"_"&amp;TEXT(U791,"00"),"L"&amp;TEXT(U791,"00")&amp;"M"))</f>
        <v>L03_02</v>
      </c>
      <c r="S791" s="16" t="s">
        <v>90</v>
      </c>
      <c r="T791" s="16">
        <v>3</v>
      </c>
      <c r="U791" s="22">
        <v>2</v>
      </c>
      <c r="V791" s="53" t="str">
        <f t="shared" si="186"/>
        <v>ALTER TABLE MDL_ABT_B_PD_TDC_S01 ADD I_MV_R_BAL_LON_MR_L03_02 NUMBER;</v>
      </c>
      <c r="W791" s="9" t="str">
        <f>","&amp;H791&amp;"(CASE WHEN TIPO_CNSM_CD='"&amp;P791&amp;"' AND "&amp;X791&amp;" THEN "&amp;G791&amp;" END) AS "&amp;I791</f>
        <v>,AVG(CASE WHEN TIPO_CNSM_CD='BAL_LON' AND COLDESTIPCRED='VIVIENDA' AND B.PERIODOMES=TO_CHAR(ADD_MONTHS(A.REF_DATE,-2),'YYYYMM') THEN VM_R_SDOT_MAPR END) AS I_MV_R_BAL_LON_MR_L03_02</v>
      </c>
      <c r="X791" s="54" t="str">
        <f t="shared" si="190"/>
        <v>COLDESTIPCRED='VIVIENDA' AND B.PERIODOMES=TO_CHAR(ADD_MONTHS(A.REF_DATE,-2),'YYYYMM')</v>
      </c>
      <c r="Y791" s="54" t="str">
        <f>","&amp;I791&amp;"=B."&amp;I791</f>
        <v>,I_MV_R_BAL_LON_MR_L03_02=B.I_MV_R_BAL_LON_MR_L03_02</v>
      </c>
      <c r="Z791" s="40" t="str">
        <f>",B."&amp;I791</f>
        <v>,B.I_MV_R_BAL_LON_MR_L03_02</v>
      </c>
    </row>
    <row r="792" spans="1:26" x14ac:dyDescent="0.25">
      <c r="A792" s="8" t="s">
        <v>408</v>
      </c>
      <c r="B792" s="21">
        <f t="shared" si="140"/>
        <v>791</v>
      </c>
      <c r="C792" s="15">
        <f t="shared" si="141"/>
        <v>11</v>
      </c>
      <c r="D792" s="15">
        <f t="shared" si="178"/>
        <v>31</v>
      </c>
      <c r="F792" s="48" t="s">
        <v>410</v>
      </c>
      <c r="G792" s="15" t="s">
        <v>312</v>
      </c>
      <c r="H792" s="15" t="s">
        <v>85</v>
      </c>
      <c r="I792" s="61" t="str">
        <f t="shared" si="189"/>
        <v>I_QV_R_BAL_LON_MR_L06_03</v>
      </c>
      <c r="J792" s="15" cm="1">
        <f t="array" ref="J792">SUMPRODUCT(--(I792=$I$2:$I$625))</f>
        <v>0</v>
      </c>
      <c r="K792" s="14">
        <f t="shared" si="182"/>
        <v>24</v>
      </c>
      <c r="L792" s="15" t="s">
        <v>467</v>
      </c>
      <c r="M792" s="15" t="s">
        <v>10</v>
      </c>
      <c r="N792" s="14" t="s">
        <v>521</v>
      </c>
      <c r="O792" s="15" t="str">
        <f>"R_"&amp;P792&amp;"_"&amp;F792</f>
        <v>R_BAL_LON_MR</v>
      </c>
      <c r="P792" s="15" t="s">
        <v>501</v>
      </c>
      <c r="Q792" s="15" t="str">
        <f>VLOOKUP(Variables!L792,Nomencalture!$G$38:$H$42,2,0)</f>
        <v>Last Outstanding Balance / Approved Amount</v>
      </c>
      <c r="R792" s="16" t="str">
        <f t="shared" si="191"/>
        <v>L06_03</v>
      </c>
      <c r="S792" s="16" t="s">
        <v>90</v>
      </c>
      <c r="T792" s="16">
        <v>6</v>
      </c>
      <c r="U792" s="22">
        <v>3</v>
      </c>
      <c r="V792" s="53" t="str">
        <f t="shared" si="186"/>
        <v>ALTER TABLE MDL_ABT_B_PD_TDC_S01 ADD I_QV_R_BAL_LON_MR_L06_03 NUMBER;</v>
      </c>
      <c r="W792" s="9" t="str">
        <f>","&amp;H792&amp;"(CASE WHEN TIPO_CNSM_CD='"&amp;P792&amp;"' AND "&amp;X792&amp;" THEN "&amp;G792&amp;" END) AS "&amp;I792</f>
        <v>,AVG(CASE WHEN TIPO_CNSM_CD='BAL_LON' AND COLDESTIPCRED='VIVIENDA' AND B.PERIODOMES=TO_CHAR(ADD_MONTHS(A.REF_DATE,-3),'YYYYMM') THEN VT_R_SDOT_MAPR END) AS I_QV_R_BAL_LON_MR_L06_03</v>
      </c>
      <c r="X792" s="54" t="str">
        <f t="shared" si="190"/>
        <v>COLDESTIPCRED='VIVIENDA' AND B.PERIODOMES=TO_CHAR(ADD_MONTHS(A.REF_DATE,-3),'YYYYMM')</v>
      </c>
      <c r="Y792" s="54" t="str">
        <f>","&amp;I792&amp;"=B."&amp;I792</f>
        <v>,I_QV_R_BAL_LON_MR_L06_03=B.I_QV_R_BAL_LON_MR_L06_03</v>
      </c>
      <c r="Z792" s="40" t="str">
        <f>",B."&amp;I792</f>
        <v>,B.I_QV_R_BAL_LON_MR_L06_03</v>
      </c>
    </row>
    <row r="793" spans="1:26" x14ac:dyDescent="0.25">
      <c r="A793" s="8" t="s">
        <v>408</v>
      </c>
      <c r="B793" s="21">
        <f t="shared" si="140"/>
        <v>792</v>
      </c>
      <c r="C793" s="15">
        <f t="shared" si="141"/>
        <v>12</v>
      </c>
      <c r="D793" s="15">
        <f t="shared" si="178"/>
        <v>31</v>
      </c>
      <c r="F793" s="48" t="s">
        <v>410</v>
      </c>
      <c r="G793" s="15" t="s">
        <v>312</v>
      </c>
      <c r="H793" s="15" t="s">
        <v>85</v>
      </c>
      <c r="I793" s="61" t="str">
        <f t="shared" si="189"/>
        <v>I_QV_R_BAL_LON_MR_L09_06</v>
      </c>
      <c r="J793" s="15" cm="1">
        <f t="array" ref="J793">SUMPRODUCT(--(I793=$I$2:$I$625))</f>
        <v>0</v>
      </c>
      <c r="K793" s="14">
        <f t="shared" si="182"/>
        <v>24</v>
      </c>
      <c r="L793" s="15" t="s">
        <v>467</v>
      </c>
      <c r="M793" s="15" t="s">
        <v>10</v>
      </c>
      <c r="N793" s="14" t="s">
        <v>521</v>
      </c>
      <c r="O793" s="15" t="str">
        <f>"R_"&amp;P793&amp;"_"&amp;F793</f>
        <v>R_BAL_LON_MR</v>
      </c>
      <c r="P793" s="15" t="s">
        <v>501</v>
      </c>
      <c r="Q793" s="15" t="str">
        <f>VLOOKUP(Variables!L793,Nomencalture!$G$38:$H$42,2,0)</f>
        <v>Last Outstanding Balance / Approved Amount</v>
      </c>
      <c r="R793" s="16" t="str">
        <f t="shared" si="191"/>
        <v>L09_06</v>
      </c>
      <c r="S793" s="16" t="s">
        <v>90</v>
      </c>
      <c r="T793" s="16">
        <v>9</v>
      </c>
      <c r="U793" s="22">
        <v>6</v>
      </c>
      <c r="V793" s="53" t="str">
        <f t="shared" si="186"/>
        <v>ALTER TABLE MDL_ABT_B_PD_TDC_S01 ADD I_QV_R_BAL_LON_MR_L09_06 NUMBER;</v>
      </c>
      <c r="W793" s="9" t="str">
        <f>","&amp;H793&amp;"(CASE WHEN TIPO_CNSM_CD='"&amp;P793&amp;"' AND "&amp;X793&amp;" THEN "&amp;G793&amp;" END) AS "&amp;I793</f>
        <v>,AVG(CASE WHEN TIPO_CNSM_CD='BAL_LON' AND COLDESTIPCRED='VIVIENDA' AND B.PERIODOMES=TO_CHAR(ADD_MONTHS(A.REF_DATE,-6),'YYYYMM') THEN VT_R_SDOT_MAPR END) AS I_QV_R_BAL_LON_MR_L09_06</v>
      </c>
      <c r="X793" s="54" t="str">
        <f t="shared" si="190"/>
        <v>COLDESTIPCRED='VIVIENDA' AND B.PERIODOMES=TO_CHAR(ADD_MONTHS(A.REF_DATE,-6),'YYYYMM')</v>
      </c>
      <c r="Y793" s="54" t="str">
        <f>","&amp;I793&amp;"=B."&amp;I793</f>
        <v>,I_QV_R_BAL_LON_MR_L09_06=B.I_QV_R_BAL_LON_MR_L09_06</v>
      </c>
      <c r="Z793" s="40" t="str">
        <f>",B."&amp;I793</f>
        <v>,B.I_QV_R_BAL_LON_MR_L09_06</v>
      </c>
    </row>
    <row r="794" spans="1:26" x14ac:dyDescent="0.25">
      <c r="A794" s="8" t="s">
        <v>408</v>
      </c>
      <c r="B794" s="21">
        <f t="shared" ref="B794:B857" si="192">B793+1</f>
        <v>793</v>
      </c>
      <c r="C794" s="15">
        <f t="shared" ref="C794:C857" si="193">IF(MOD(C793+1,27)=0,1,C793+1)</f>
        <v>13</v>
      </c>
      <c r="D794" s="15">
        <f t="shared" si="178"/>
        <v>31</v>
      </c>
      <c r="F794" s="48" t="s">
        <v>410</v>
      </c>
      <c r="G794" s="15" t="s">
        <v>312</v>
      </c>
      <c r="H794" s="15" t="s">
        <v>85</v>
      </c>
      <c r="I794" s="61" t="str">
        <f t="shared" si="189"/>
        <v>I_QV_R_BAL_LON_MR_L12_09</v>
      </c>
      <c r="J794" s="15" cm="1">
        <f t="array" ref="J794">SUMPRODUCT(--(I794=$I$2:$I$625))</f>
        <v>0</v>
      </c>
      <c r="K794" s="14">
        <f t="shared" si="182"/>
        <v>24</v>
      </c>
      <c r="L794" s="15" t="s">
        <v>467</v>
      </c>
      <c r="M794" s="15" t="s">
        <v>10</v>
      </c>
      <c r="N794" s="14" t="s">
        <v>521</v>
      </c>
      <c r="O794" s="15" t="str">
        <f>"R_"&amp;P794&amp;"_"&amp;F794</f>
        <v>R_BAL_LON_MR</v>
      </c>
      <c r="P794" s="15" t="s">
        <v>501</v>
      </c>
      <c r="Q794" s="15" t="str">
        <f>VLOOKUP(Variables!L794,Nomencalture!$G$38:$H$42,2,0)</f>
        <v>Last Outstanding Balance / Approved Amount</v>
      </c>
      <c r="R794" s="16" t="str">
        <f t="shared" si="191"/>
        <v>L12_09</v>
      </c>
      <c r="S794" s="16" t="s">
        <v>90</v>
      </c>
      <c r="T794" s="16">
        <v>12</v>
      </c>
      <c r="U794" s="22">
        <v>9</v>
      </c>
      <c r="V794" s="53" t="str">
        <f t="shared" si="186"/>
        <v>ALTER TABLE MDL_ABT_B_PD_TDC_S01 ADD I_QV_R_BAL_LON_MR_L12_09 NUMBER;</v>
      </c>
      <c r="W794" s="9" t="str">
        <f>","&amp;H794&amp;"(CASE WHEN TIPO_CNSM_CD='"&amp;P794&amp;"' AND "&amp;X794&amp;" THEN "&amp;G794&amp;" END) AS "&amp;I794</f>
        <v>,AVG(CASE WHEN TIPO_CNSM_CD='BAL_LON' AND COLDESTIPCRED='VIVIENDA' AND B.PERIODOMES=TO_CHAR(ADD_MONTHS(A.REF_DATE,-9),'YYYYMM') THEN VT_R_SDOT_MAPR END) AS I_QV_R_BAL_LON_MR_L12_09</v>
      </c>
      <c r="X794" s="54" t="str">
        <f t="shared" si="190"/>
        <v>COLDESTIPCRED='VIVIENDA' AND B.PERIODOMES=TO_CHAR(ADD_MONTHS(A.REF_DATE,-9),'YYYYMM')</v>
      </c>
      <c r="Y794" s="54" t="str">
        <f>","&amp;I794&amp;"=B."&amp;I794</f>
        <v>,I_QV_R_BAL_LON_MR_L12_09=B.I_QV_R_BAL_LON_MR_L12_09</v>
      </c>
      <c r="Z794" s="40" t="str">
        <f>",B."&amp;I794</f>
        <v>,B.I_QV_R_BAL_LON_MR_L12_09</v>
      </c>
    </row>
    <row r="795" spans="1:26" x14ac:dyDescent="0.25">
      <c r="A795" s="8" t="s">
        <v>408</v>
      </c>
      <c r="B795" s="21">
        <f t="shared" si="192"/>
        <v>794</v>
      </c>
      <c r="C795" s="15">
        <f t="shared" si="193"/>
        <v>14</v>
      </c>
      <c r="D795" s="15">
        <f t="shared" ref="D795:D858" si="194">IF(MOD(B794,26)=0,D794+1,D794)</f>
        <v>31</v>
      </c>
      <c r="F795" s="48" t="s">
        <v>410</v>
      </c>
      <c r="G795" s="15" t="s">
        <v>313</v>
      </c>
      <c r="H795" s="15" t="s">
        <v>85</v>
      </c>
      <c r="I795" s="61" t="str">
        <f t="shared" si="189"/>
        <v>I_SV_R_BAL_LON_MR_L12_06</v>
      </c>
      <c r="J795" s="15" cm="1">
        <f t="array" ref="J795">SUMPRODUCT(--(I795=$I$2:$I$625))</f>
        <v>0</v>
      </c>
      <c r="K795" s="14">
        <f t="shared" si="182"/>
        <v>24</v>
      </c>
      <c r="L795" s="15" t="s">
        <v>467</v>
      </c>
      <c r="M795" s="15" t="s">
        <v>10</v>
      </c>
      <c r="N795" s="14" t="s">
        <v>523</v>
      </c>
      <c r="O795" s="15" t="str">
        <f>"R_"&amp;P795&amp;"_"&amp;F795</f>
        <v>R_BAL_LON_MR</v>
      </c>
      <c r="P795" s="15" t="s">
        <v>501</v>
      </c>
      <c r="Q795" s="15" t="str">
        <f>VLOOKUP(Variables!L795,Nomencalture!$G$38:$H$42,2,0)</f>
        <v>Last Outstanding Balance / Approved Amount</v>
      </c>
      <c r="R795" s="16" t="str">
        <f t="shared" si="191"/>
        <v>L12_06</v>
      </c>
      <c r="S795" s="16" t="s">
        <v>90</v>
      </c>
      <c r="T795" s="16">
        <v>12</v>
      </c>
      <c r="U795" s="22">
        <v>6</v>
      </c>
      <c r="V795" s="53" t="str">
        <f t="shared" si="186"/>
        <v>ALTER TABLE MDL_ABT_B_PD_TDC_S01 ADD I_SV_R_BAL_LON_MR_L12_06 NUMBER;</v>
      </c>
      <c r="W795" s="9" t="str">
        <f>","&amp;H795&amp;"(CASE WHEN TIPO_CNSM_CD='"&amp;P795&amp;"' AND "&amp;X795&amp;" THEN "&amp;G795&amp;" END) AS "&amp;I795</f>
        <v>,AVG(CASE WHEN TIPO_CNSM_CD='BAL_LON' AND COLDESTIPCRED='VIVIENDA' AND B.PERIODOMES=TO_CHAR(ADD_MONTHS(A.REF_DATE,-6),'YYYYMM') THEN VS_R_SDOT_MAPR END) AS I_SV_R_BAL_LON_MR_L12_06</v>
      </c>
      <c r="X795" s="54" t="str">
        <f t="shared" si="190"/>
        <v>COLDESTIPCRED='VIVIENDA' AND B.PERIODOMES=TO_CHAR(ADD_MONTHS(A.REF_DATE,-6),'YYYYMM')</v>
      </c>
      <c r="Y795" s="54" t="str">
        <f>","&amp;I795&amp;"=B."&amp;I795</f>
        <v>,I_SV_R_BAL_LON_MR_L12_06=B.I_SV_R_BAL_LON_MR_L12_06</v>
      </c>
      <c r="Z795" s="40" t="str">
        <f>",B."&amp;I795</f>
        <v>,B.I_SV_R_BAL_LON_MR_L12_06</v>
      </c>
    </row>
    <row r="796" spans="1:26" x14ac:dyDescent="0.25">
      <c r="A796" s="8" t="s">
        <v>408</v>
      </c>
      <c r="B796" s="21">
        <f t="shared" si="192"/>
        <v>795</v>
      </c>
      <c r="C796" s="15">
        <f t="shared" si="193"/>
        <v>15</v>
      </c>
      <c r="D796" s="15">
        <f t="shared" si="194"/>
        <v>31</v>
      </c>
      <c r="F796" s="48" t="s">
        <v>410</v>
      </c>
      <c r="G796" s="15" t="s">
        <v>310</v>
      </c>
      <c r="H796" s="15" t="s">
        <v>85</v>
      </c>
      <c r="I796" s="61" t="str">
        <f t="shared" si="189"/>
        <v>I_AV_R_BAL_LON_MR_L03M</v>
      </c>
      <c r="J796" s="15" cm="1">
        <f t="array" ref="J796">SUMPRODUCT(--(I796=$I$2:$I$625))</f>
        <v>0</v>
      </c>
      <c r="K796" s="14">
        <f t="shared" si="182"/>
        <v>22</v>
      </c>
      <c r="L796" s="15" t="s">
        <v>467</v>
      </c>
      <c r="M796" s="15" t="s">
        <v>10</v>
      </c>
      <c r="N796" s="14" t="s">
        <v>15</v>
      </c>
      <c r="O796" s="15" t="str">
        <f>"R_"&amp;P796&amp;"_"&amp;F796</f>
        <v>R_BAL_LON_MR</v>
      </c>
      <c r="P796" s="15" t="s">
        <v>501</v>
      </c>
      <c r="Q796" s="15" t="str">
        <f>VLOOKUP(Variables!L796,Nomencalture!$G$38:$H$42,2,0)</f>
        <v>Last Outstanding Balance / Approved Amount</v>
      </c>
      <c r="R796" s="16" t="str">
        <f>IF(AND(S796="P",N796="R"),TEXT(T796,"00")&amp;"MB",IF(OR(T796&gt;1,N796="VM"),"L"&amp;TEXT(T796,"00")&amp;"_"&amp;TEXT(U796,"00"),"L"&amp;TEXT(U796,"00")&amp;"M"))</f>
        <v>L03M</v>
      </c>
      <c r="S796" s="16" t="s">
        <v>54</v>
      </c>
      <c r="T796" s="20">
        <v>1</v>
      </c>
      <c r="U796" s="21">
        <v>3</v>
      </c>
      <c r="V796" s="53" t="str">
        <f t="shared" si="186"/>
        <v>ALTER TABLE MDL_ABT_B_PD_TDC_S01 ADD I_AV_R_BAL_LON_MR_L03M NUMBER;</v>
      </c>
      <c r="W796" s="9" t="str">
        <f>","&amp;H796&amp;"(CASE WHEN TIPO_CNSM_CD='"&amp;P796&amp;"' AND "&amp;X796&amp;" THEN "&amp;G796&amp;" END) AS "&amp;I796</f>
        <v>,AVG(CASE WHEN TIPO_CNSM_CD='BAL_LON' AND COLDESTIPCRED='VIVIENDA' AND B.PERIODOMES BETWEEN TO_CHAR(ADD_MONTHS(A.REF_DATE,-3),'YYYYMM') AND TO_CHAR(ADD_MONTHS(A.REF_DATE,-1),'YYYYMM') THEN R_SDOT_MAPR END) AS I_AV_R_BAL_LON_MR_L03M</v>
      </c>
      <c r="X796" s="54" t="str">
        <f t="shared" si="190"/>
        <v>COLDESTIPCRED='VIVIENDA' AND B.PERIODOMES BETWEEN TO_CHAR(ADD_MONTHS(A.REF_DATE,-3),'YYYYMM') AND TO_CHAR(ADD_MONTHS(A.REF_DATE,-1),'YYYYMM')</v>
      </c>
      <c r="Y796" s="54" t="str">
        <f>","&amp;I796&amp;"=B."&amp;I796</f>
        <v>,I_AV_R_BAL_LON_MR_L03M=B.I_AV_R_BAL_LON_MR_L03M</v>
      </c>
      <c r="Z796" s="40" t="str">
        <f>",B."&amp;I796</f>
        <v>,B.I_AV_R_BAL_LON_MR_L03M</v>
      </c>
    </row>
    <row r="797" spans="1:26" x14ac:dyDescent="0.25">
      <c r="A797" s="8" t="s">
        <v>408</v>
      </c>
      <c r="B797" s="21">
        <f t="shared" si="192"/>
        <v>796</v>
      </c>
      <c r="C797" s="15">
        <f t="shared" si="193"/>
        <v>16</v>
      </c>
      <c r="D797" s="15">
        <f t="shared" si="194"/>
        <v>31</v>
      </c>
      <c r="F797" s="48" t="s">
        <v>410</v>
      </c>
      <c r="G797" s="15" t="s">
        <v>310</v>
      </c>
      <c r="H797" s="15" t="s">
        <v>85</v>
      </c>
      <c r="I797" s="61" t="str">
        <f t="shared" si="189"/>
        <v>I_AV_R_BAL_LON_MR_L06M</v>
      </c>
      <c r="J797" s="15" cm="1">
        <f t="array" ref="J797">SUMPRODUCT(--(I797=$I$2:$I$625))</f>
        <v>0</v>
      </c>
      <c r="K797" s="14">
        <f t="shared" si="182"/>
        <v>22</v>
      </c>
      <c r="L797" s="15" t="s">
        <v>467</v>
      </c>
      <c r="M797" s="15" t="s">
        <v>10</v>
      </c>
      <c r="N797" s="14" t="s">
        <v>15</v>
      </c>
      <c r="O797" s="15" t="str">
        <f>"R_"&amp;P797&amp;"_"&amp;F797</f>
        <v>R_BAL_LON_MR</v>
      </c>
      <c r="P797" s="15" t="s">
        <v>501</v>
      </c>
      <c r="Q797" s="15" t="str">
        <f>VLOOKUP(Variables!L797,Nomencalture!$G$38:$H$42,2,0)</f>
        <v>Last Outstanding Balance / Approved Amount</v>
      </c>
      <c r="R797" s="16" t="str">
        <f>IF(AND(S797="P",N797="R"),TEXT(T797,"00")&amp;"MB",IF(OR(T797&gt;1,N797="VM"),"L"&amp;TEXT(T797,"00")&amp;"_"&amp;TEXT(U797,"00"),"L"&amp;TEXT(U797,"00")&amp;"M"))</f>
        <v>L06M</v>
      </c>
      <c r="S797" s="16" t="s">
        <v>54</v>
      </c>
      <c r="T797" s="20">
        <v>1</v>
      </c>
      <c r="U797" s="21">
        <v>6</v>
      </c>
      <c r="V797" s="53" t="str">
        <f t="shared" si="186"/>
        <v>ALTER TABLE MDL_ABT_B_PD_TDC_S01 ADD I_AV_R_BAL_LON_MR_L06M NUMBER;</v>
      </c>
      <c r="W797" s="9" t="str">
        <f>","&amp;H797&amp;"(CASE WHEN TIPO_CNSM_CD='"&amp;P797&amp;"' AND "&amp;X797&amp;" THEN "&amp;G797&amp;" END) AS "&amp;I797</f>
        <v>,AVG(CASE WHEN TIPO_CNSM_CD='BAL_LON' AND COLDESTIPCRED='VIVIENDA' AND B.PERIODOMES BETWEEN TO_CHAR(ADD_MONTHS(A.REF_DATE,-6),'YYYYMM') AND TO_CHAR(ADD_MONTHS(A.REF_DATE,-1),'YYYYMM') THEN R_SDOT_MAPR END) AS I_AV_R_BAL_LON_MR_L06M</v>
      </c>
      <c r="X797" s="54" t="str">
        <f t="shared" si="190"/>
        <v>COLDESTIPCRED='VIVIENDA' AND B.PERIODOMES BETWEEN TO_CHAR(ADD_MONTHS(A.REF_DATE,-6),'YYYYMM') AND TO_CHAR(ADD_MONTHS(A.REF_DATE,-1),'YYYYMM')</v>
      </c>
      <c r="Y797" s="54" t="str">
        <f>","&amp;I797&amp;"=B."&amp;I797</f>
        <v>,I_AV_R_BAL_LON_MR_L06M=B.I_AV_R_BAL_LON_MR_L06M</v>
      </c>
      <c r="Z797" s="40" t="str">
        <f>",B."&amp;I797</f>
        <v>,B.I_AV_R_BAL_LON_MR_L06M</v>
      </c>
    </row>
    <row r="798" spans="1:26" x14ac:dyDescent="0.25">
      <c r="A798" s="8" t="s">
        <v>408</v>
      </c>
      <c r="B798" s="21">
        <f t="shared" si="192"/>
        <v>797</v>
      </c>
      <c r="C798" s="15">
        <f t="shared" si="193"/>
        <v>17</v>
      </c>
      <c r="D798" s="15">
        <f t="shared" si="194"/>
        <v>31</v>
      </c>
      <c r="F798" s="48" t="s">
        <v>410</v>
      </c>
      <c r="G798" s="15" t="s">
        <v>310</v>
      </c>
      <c r="H798" s="15" t="s">
        <v>85</v>
      </c>
      <c r="I798" s="61" t="str">
        <f t="shared" si="189"/>
        <v>I_AV_R_BAL_LON_MR_L12M</v>
      </c>
      <c r="J798" s="15" cm="1">
        <f t="array" ref="J798">SUMPRODUCT(--(I798=$I$2:$I$625))</f>
        <v>0</v>
      </c>
      <c r="K798" s="14">
        <f t="shared" si="182"/>
        <v>22</v>
      </c>
      <c r="L798" s="15" t="s">
        <v>467</v>
      </c>
      <c r="M798" s="15" t="s">
        <v>10</v>
      </c>
      <c r="N798" s="14" t="s">
        <v>15</v>
      </c>
      <c r="O798" s="15" t="str">
        <f>"R_"&amp;P798&amp;"_"&amp;F798</f>
        <v>R_BAL_LON_MR</v>
      </c>
      <c r="P798" s="15" t="s">
        <v>501</v>
      </c>
      <c r="Q798" s="15" t="str">
        <f>VLOOKUP(Variables!L798,Nomencalture!$G$38:$H$42,2,0)</f>
        <v>Last Outstanding Balance / Approved Amount</v>
      </c>
      <c r="R798" s="16" t="str">
        <f t="shared" ref="R798:R807" si="195">IF(AND(S798="P",N798="R"),TEXT(T798,"00")&amp;"MB",IF(OR(T798&gt;1,N798="VM"),"L"&amp;TEXT(T798,"00")&amp;"_"&amp;TEXT(U798,"00"),"L"&amp;TEXT(U798,"00")&amp;"M"))</f>
        <v>L12M</v>
      </c>
      <c r="S798" s="16" t="s">
        <v>54</v>
      </c>
      <c r="T798" s="20">
        <v>1</v>
      </c>
      <c r="U798" s="21">
        <v>12</v>
      </c>
      <c r="V798" s="53" t="str">
        <f t="shared" si="186"/>
        <v>ALTER TABLE MDL_ABT_B_PD_TDC_S01 ADD I_AV_R_BAL_LON_MR_L12M NUMBER;</v>
      </c>
      <c r="W798" s="9" t="str">
        <f>","&amp;H798&amp;"(CASE WHEN TIPO_CNSM_CD='"&amp;P798&amp;"' AND "&amp;X798&amp;" THEN "&amp;G798&amp;" END) AS "&amp;I798</f>
        <v>,AVG(CASE WHEN TIPO_CNSM_CD='BAL_LON' AND COLDESTIPCRED='VIVIENDA' AND B.PERIODOMES BETWEEN TO_CHAR(ADD_MONTHS(A.REF_DATE,-12),'YYYYMM') AND TO_CHAR(ADD_MONTHS(A.REF_DATE,-1),'YYYYMM') THEN R_SDOT_MAPR END) AS I_AV_R_BAL_LON_MR_L12M</v>
      </c>
      <c r="X798" s="54" t="str">
        <f t="shared" si="190"/>
        <v>COLDESTIPCRED='VIVIENDA' AND B.PERIODOMES BETWEEN TO_CHAR(ADD_MONTHS(A.REF_DATE,-12),'YYYYMM') AND TO_CHAR(ADD_MONTHS(A.REF_DATE,-1),'YYYYMM')</v>
      </c>
      <c r="Y798" s="54" t="str">
        <f>","&amp;I798&amp;"=B."&amp;I798</f>
        <v>,I_AV_R_BAL_LON_MR_L12M=B.I_AV_R_BAL_LON_MR_L12M</v>
      </c>
      <c r="Z798" s="40" t="str">
        <f>",B."&amp;I798</f>
        <v>,B.I_AV_R_BAL_LON_MR_L12M</v>
      </c>
    </row>
    <row r="799" spans="1:26" x14ac:dyDescent="0.25">
      <c r="A799" s="8" t="s">
        <v>408</v>
      </c>
      <c r="B799" s="21">
        <f t="shared" si="192"/>
        <v>798</v>
      </c>
      <c r="C799" s="15">
        <f t="shared" si="193"/>
        <v>18</v>
      </c>
      <c r="D799" s="15">
        <f t="shared" si="194"/>
        <v>31</v>
      </c>
      <c r="F799" s="48" t="s">
        <v>410</v>
      </c>
      <c r="G799" s="15" t="s">
        <v>310</v>
      </c>
      <c r="H799" s="15" t="s">
        <v>85</v>
      </c>
      <c r="I799" s="61" t="str">
        <f t="shared" si="189"/>
        <v>I_AV_R_BAL_LON_MR_L13_24</v>
      </c>
      <c r="J799" s="15" cm="1">
        <f t="array" ref="J799">SUMPRODUCT(--(I799=$I$2:$I$625))</f>
        <v>0</v>
      </c>
      <c r="K799" s="14">
        <f t="shared" si="182"/>
        <v>24</v>
      </c>
      <c r="L799" s="15" t="s">
        <v>467</v>
      </c>
      <c r="M799" s="15" t="s">
        <v>10</v>
      </c>
      <c r="N799" s="14" t="s">
        <v>15</v>
      </c>
      <c r="O799" s="15" t="str">
        <f>"R_"&amp;P799&amp;"_"&amp;F799</f>
        <v>R_BAL_LON_MR</v>
      </c>
      <c r="P799" s="15" t="s">
        <v>501</v>
      </c>
      <c r="Q799" s="15" t="str">
        <f>VLOOKUP(Variables!L799,Nomencalture!$G$38:$H$42,2,0)</f>
        <v>Last Outstanding Balance / Approved Amount</v>
      </c>
      <c r="R799" s="16" t="str">
        <f t="shared" si="195"/>
        <v>L13_24</v>
      </c>
      <c r="S799" s="16" t="s">
        <v>54</v>
      </c>
      <c r="T799" s="20">
        <v>13</v>
      </c>
      <c r="U799" s="21">
        <v>24</v>
      </c>
      <c r="V799" s="53" t="str">
        <f t="shared" si="186"/>
        <v>ALTER TABLE MDL_ABT_B_PD_TDC_S01 ADD I_AV_R_BAL_LON_MR_L13_24 NUMBER;</v>
      </c>
      <c r="W799" s="9" t="str">
        <f>","&amp;H799&amp;"(CASE WHEN TIPO_CNSM_CD='"&amp;P799&amp;"' AND "&amp;X799&amp;" THEN "&amp;G799&amp;" END) AS "&amp;I799</f>
        <v>,AVG(CASE WHEN TIPO_CNSM_CD='BAL_LON' AND COLDESTIPCRED='VIVIENDA' AND B.PERIODOMES BETWEEN TO_CHAR(ADD_MONTHS(A.REF_DATE,-24),'YYYYMM') AND TO_CHAR(ADD_MONTHS(A.REF_DATE,-13),'YYYYMM') THEN R_SDOT_MAPR END) AS I_AV_R_BAL_LON_MR_L13_24</v>
      </c>
      <c r="X799" s="54" t="str">
        <f t="shared" si="190"/>
        <v>COLDESTIPCRED='VIVIENDA' AND B.PERIODOMES BETWEEN TO_CHAR(ADD_MONTHS(A.REF_DATE,-24),'YYYYMM') AND TO_CHAR(ADD_MONTHS(A.REF_DATE,-13),'YYYYMM')</v>
      </c>
      <c r="Y799" s="54" t="str">
        <f>","&amp;I799&amp;"=B."&amp;I799</f>
        <v>,I_AV_R_BAL_LON_MR_L13_24=B.I_AV_R_BAL_LON_MR_L13_24</v>
      </c>
      <c r="Z799" s="40" t="str">
        <f>",B."&amp;I799</f>
        <v>,B.I_AV_R_BAL_LON_MR_L13_24</v>
      </c>
    </row>
    <row r="800" spans="1:26" x14ac:dyDescent="0.25">
      <c r="A800" s="8" t="s">
        <v>408</v>
      </c>
      <c r="B800" s="21">
        <f t="shared" si="192"/>
        <v>799</v>
      </c>
      <c r="C800" s="15">
        <f t="shared" si="193"/>
        <v>19</v>
      </c>
      <c r="D800" s="15">
        <f t="shared" si="194"/>
        <v>31</v>
      </c>
      <c r="F800" s="48" t="s">
        <v>410</v>
      </c>
      <c r="G800" s="15" t="s">
        <v>314</v>
      </c>
      <c r="H800" s="15" t="s">
        <v>86</v>
      </c>
      <c r="I800" s="61" t="str">
        <f t="shared" si="189"/>
        <v>I_SIN_R_BAL_LON_MR_L03M</v>
      </c>
      <c r="J800" s="15" cm="1">
        <f t="array" ref="J800">SUMPRODUCT(--(I800=$I$2:$I$625))</f>
        <v>0</v>
      </c>
      <c r="K800" s="14">
        <f t="shared" si="182"/>
        <v>23</v>
      </c>
      <c r="L800" s="15" t="s">
        <v>467</v>
      </c>
      <c r="M800" s="15" t="s">
        <v>10</v>
      </c>
      <c r="N800" s="14" t="s">
        <v>16</v>
      </c>
      <c r="O800" s="15" t="str">
        <f>"R_"&amp;P800&amp;"_"&amp;F800</f>
        <v>R_BAL_LON_MR</v>
      </c>
      <c r="P800" s="15" t="s">
        <v>501</v>
      </c>
      <c r="Q800" s="15" t="str">
        <f>VLOOKUP(Variables!L800,Nomencalture!$G$38:$H$42,2,0)</f>
        <v>Last Outstanding Balance / Approved Amount</v>
      </c>
      <c r="R800" s="16" t="str">
        <f t="shared" si="195"/>
        <v>L03M</v>
      </c>
      <c r="S800" s="16" t="s">
        <v>54</v>
      </c>
      <c r="T800" s="20">
        <v>1</v>
      </c>
      <c r="U800" s="21">
        <v>3</v>
      </c>
      <c r="V800" s="53" t="str">
        <f t="shared" si="186"/>
        <v>ALTER TABLE MDL_ABT_B_PD_TDC_S01 ADD I_SIN_R_BAL_LON_MR_L03M NUMBER;</v>
      </c>
      <c r="W800" s="9" t="str">
        <f>","&amp;H800&amp;"(CASE WHEN TIPO_CNSM_CD='"&amp;P800&amp;"' AND "&amp;X800&amp;" THEN "&amp;G800&amp;" END) AS "&amp;I800</f>
        <v>,SUM(CASE WHEN TIPO_CNSM_CD='BAL_LON' AND COLDESTIPCRED='VIVIENDA' AND B.PERIODOMES BETWEEN TO_CHAR(ADD_MONTHS(A.REF_DATE,-3),'YYYYMM') AND TO_CHAR(ADD_MONTHS(A.REF_DATE,-1),'YYYYMM') THEN IN_R_SDOT_MAPR END) AS I_SIN_R_BAL_LON_MR_L03M</v>
      </c>
      <c r="X800" s="54" t="str">
        <f t="shared" si="190"/>
        <v>COLDESTIPCRED='VIVIENDA' AND B.PERIODOMES BETWEEN TO_CHAR(ADD_MONTHS(A.REF_DATE,-3),'YYYYMM') AND TO_CHAR(ADD_MONTHS(A.REF_DATE,-1),'YYYYMM')</v>
      </c>
      <c r="Y800" s="54" t="str">
        <f>","&amp;I800&amp;"=B."&amp;I800</f>
        <v>,I_SIN_R_BAL_LON_MR_L03M=B.I_SIN_R_BAL_LON_MR_L03M</v>
      </c>
      <c r="Z800" s="40" t="str">
        <f>",B."&amp;I800</f>
        <v>,B.I_SIN_R_BAL_LON_MR_L03M</v>
      </c>
    </row>
    <row r="801" spans="1:26" x14ac:dyDescent="0.25">
      <c r="A801" s="8" t="s">
        <v>408</v>
      </c>
      <c r="B801" s="21">
        <f t="shared" si="192"/>
        <v>800</v>
      </c>
      <c r="C801" s="15">
        <f t="shared" si="193"/>
        <v>20</v>
      </c>
      <c r="D801" s="15">
        <f t="shared" si="194"/>
        <v>31</v>
      </c>
      <c r="F801" s="48" t="s">
        <v>410</v>
      </c>
      <c r="G801" s="15" t="s">
        <v>314</v>
      </c>
      <c r="H801" s="15" t="s">
        <v>86</v>
      </c>
      <c r="I801" s="61" t="str">
        <f t="shared" si="189"/>
        <v>I_SIN_R_BAL_LON_MR_L06M</v>
      </c>
      <c r="J801" s="15" cm="1">
        <f t="array" ref="J801">SUMPRODUCT(--(I801=$I$2:$I$625))</f>
        <v>0</v>
      </c>
      <c r="K801" s="14">
        <f t="shared" si="182"/>
        <v>23</v>
      </c>
      <c r="L801" s="15" t="s">
        <v>467</v>
      </c>
      <c r="M801" s="15" t="s">
        <v>10</v>
      </c>
      <c r="N801" s="14" t="s">
        <v>16</v>
      </c>
      <c r="O801" s="15" t="str">
        <f>"R_"&amp;P801&amp;"_"&amp;F801</f>
        <v>R_BAL_LON_MR</v>
      </c>
      <c r="P801" s="15" t="s">
        <v>501</v>
      </c>
      <c r="Q801" s="15" t="str">
        <f>VLOOKUP(Variables!L801,Nomencalture!$G$38:$H$42,2,0)</f>
        <v>Last Outstanding Balance / Approved Amount</v>
      </c>
      <c r="R801" s="16" t="str">
        <f t="shared" si="195"/>
        <v>L06M</v>
      </c>
      <c r="S801" s="16" t="s">
        <v>54</v>
      </c>
      <c r="T801" s="20">
        <v>1</v>
      </c>
      <c r="U801" s="21">
        <v>6</v>
      </c>
      <c r="V801" s="53" t="str">
        <f t="shared" si="186"/>
        <v>ALTER TABLE MDL_ABT_B_PD_TDC_S01 ADD I_SIN_R_BAL_LON_MR_L06M NUMBER;</v>
      </c>
      <c r="W801" s="9" t="str">
        <f>","&amp;H801&amp;"(CASE WHEN TIPO_CNSM_CD='"&amp;P801&amp;"' AND "&amp;X801&amp;" THEN "&amp;G801&amp;" END) AS "&amp;I801</f>
        <v>,SUM(CASE WHEN TIPO_CNSM_CD='BAL_LON' AND COLDESTIPCRED='VIVIENDA' AND B.PERIODOMES BETWEEN TO_CHAR(ADD_MONTHS(A.REF_DATE,-6),'YYYYMM') AND TO_CHAR(ADD_MONTHS(A.REF_DATE,-1),'YYYYMM') THEN IN_R_SDOT_MAPR END) AS I_SIN_R_BAL_LON_MR_L06M</v>
      </c>
      <c r="X801" s="54" t="str">
        <f t="shared" si="190"/>
        <v>COLDESTIPCRED='VIVIENDA' AND B.PERIODOMES BETWEEN TO_CHAR(ADD_MONTHS(A.REF_DATE,-6),'YYYYMM') AND TO_CHAR(ADD_MONTHS(A.REF_DATE,-1),'YYYYMM')</v>
      </c>
      <c r="Y801" s="54" t="str">
        <f>","&amp;I801&amp;"=B."&amp;I801</f>
        <v>,I_SIN_R_BAL_LON_MR_L06M=B.I_SIN_R_BAL_LON_MR_L06M</v>
      </c>
      <c r="Z801" s="40" t="str">
        <f>",B."&amp;I801</f>
        <v>,B.I_SIN_R_BAL_LON_MR_L06M</v>
      </c>
    </row>
    <row r="802" spans="1:26" x14ac:dyDescent="0.25">
      <c r="A802" s="8" t="s">
        <v>408</v>
      </c>
      <c r="B802" s="21">
        <f t="shared" si="192"/>
        <v>801</v>
      </c>
      <c r="C802" s="15">
        <f t="shared" si="193"/>
        <v>21</v>
      </c>
      <c r="D802" s="15">
        <f t="shared" si="194"/>
        <v>31</v>
      </c>
      <c r="F802" s="48" t="s">
        <v>410</v>
      </c>
      <c r="G802" s="15" t="s">
        <v>314</v>
      </c>
      <c r="H802" s="15" t="s">
        <v>86</v>
      </c>
      <c r="I802" s="61" t="str">
        <f t="shared" si="189"/>
        <v>I_SIN_R_BAL_LON_MR_L12M</v>
      </c>
      <c r="J802" s="15" cm="1">
        <f t="array" ref="J802">SUMPRODUCT(--(I802=$I$2:$I$625))</f>
        <v>0</v>
      </c>
      <c r="K802" s="14">
        <f t="shared" si="182"/>
        <v>23</v>
      </c>
      <c r="L802" s="15" t="s">
        <v>467</v>
      </c>
      <c r="M802" s="15" t="s">
        <v>10</v>
      </c>
      <c r="N802" s="14" t="s">
        <v>16</v>
      </c>
      <c r="O802" s="15" t="str">
        <f>"R_"&amp;P802&amp;"_"&amp;F802</f>
        <v>R_BAL_LON_MR</v>
      </c>
      <c r="P802" s="15" t="s">
        <v>501</v>
      </c>
      <c r="Q802" s="15" t="str">
        <f>VLOOKUP(Variables!L802,Nomencalture!$G$38:$H$42,2,0)</f>
        <v>Last Outstanding Balance / Approved Amount</v>
      </c>
      <c r="R802" s="16" t="str">
        <f t="shared" si="195"/>
        <v>L12M</v>
      </c>
      <c r="S802" s="16" t="s">
        <v>54</v>
      </c>
      <c r="T802" s="20">
        <v>1</v>
      </c>
      <c r="U802" s="21">
        <v>12</v>
      </c>
      <c r="V802" s="53" t="str">
        <f t="shared" si="186"/>
        <v>ALTER TABLE MDL_ABT_B_PD_TDC_S01 ADD I_SIN_R_BAL_LON_MR_L12M NUMBER;</v>
      </c>
      <c r="W802" s="9" t="str">
        <f>","&amp;H802&amp;"(CASE WHEN TIPO_CNSM_CD='"&amp;P802&amp;"' AND "&amp;X802&amp;" THEN "&amp;G802&amp;" END) AS "&amp;I802</f>
        <v>,SUM(CASE WHEN TIPO_CNSM_CD='BAL_LON' AND COLDESTIPCRED='VIVIENDA' AND B.PERIODOMES BETWEEN TO_CHAR(ADD_MONTHS(A.REF_DATE,-12),'YYYYMM') AND TO_CHAR(ADD_MONTHS(A.REF_DATE,-1),'YYYYMM') THEN IN_R_SDOT_MAPR END) AS I_SIN_R_BAL_LON_MR_L12M</v>
      </c>
      <c r="X802" s="54" t="str">
        <f t="shared" si="190"/>
        <v>COLDESTIPCRED='VIVIENDA' AND B.PERIODOMES BETWEEN TO_CHAR(ADD_MONTHS(A.REF_DATE,-12),'YYYYMM') AND TO_CHAR(ADD_MONTHS(A.REF_DATE,-1),'YYYYMM')</v>
      </c>
      <c r="Y802" s="54" t="str">
        <f>","&amp;I802&amp;"=B."&amp;I802</f>
        <v>,I_SIN_R_BAL_LON_MR_L12M=B.I_SIN_R_BAL_LON_MR_L12M</v>
      </c>
      <c r="Z802" s="40" t="str">
        <f>",B."&amp;I802</f>
        <v>,B.I_SIN_R_BAL_LON_MR_L12M</v>
      </c>
    </row>
    <row r="803" spans="1:26" x14ac:dyDescent="0.25">
      <c r="A803" s="8" t="s">
        <v>408</v>
      </c>
      <c r="B803" s="21">
        <f t="shared" si="192"/>
        <v>802</v>
      </c>
      <c r="C803" s="15">
        <f t="shared" si="193"/>
        <v>22</v>
      </c>
      <c r="D803" s="15">
        <f t="shared" si="194"/>
        <v>31</v>
      </c>
      <c r="F803" s="48" t="s">
        <v>410</v>
      </c>
      <c r="G803" s="15" t="s">
        <v>314</v>
      </c>
      <c r="H803" s="15" t="s">
        <v>86</v>
      </c>
      <c r="I803" s="61" t="str">
        <f t="shared" si="189"/>
        <v>I_SIN_R_BAL_LON_MR_L13_24</v>
      </c>
      <c r="J803" s="15" cm="1">
        <f t="array" ref="J803">SUMPRODUCT(--(I803=$I$2:$I$625))</f>
        <v>0</v>
      </c>
      <c r="K803" s="14">
        <f t="shared" si="182"/>
        <v>25</v>
      </c>
      <c r="L803" s="15" t="s">
        <v>467</v>
      </c>
      <c r="M803" s="15" t="s">
        <v>10</v>
      </c>
      <c r="N803" s="14" t="s">
        <v>16</v>
      </c>
      <c r="O803" s="15" t="str">
        <f>"R_"&amp;P803&amp;"_"&amp;F803</f>
        <v>R_BAL_LON_MR</v>
      </c>
      <c r="P803" s="15" t="s">
        <v>501</v>
      </c>
      <c r="Q803" s="15" t="str">
        <f>VLOOKUP(Variables!L803,Nomencalture!$G$38:$H$42,2,0)</f>
        <v>Last Outstanding Balance / Approved Amount</v>
      </c>
      <c r="R803" s="16" t="str">
        <f t="shared" si="195"/>
        <v>L13_24</v>
      </c>
      <c r="S803" s="16" t="s">
        <v>54</v>
      </c>
      <c r="T803" s="20">
        <v>13</v>
      </c>
      <c r="U803" s="21">
        <v>24</v>
      </c>
      <c r="V803" s="53" t="str">
        <f t="shared" si="186"/>
        <v>ALTER TABLE MDL_ABT_B_PD_TDC_S01 ADD I_SIN_R_BAL_LON_MR_L13_24 NUMBER;</v>
      </c>
      <c r="W803" s="9" t="str">
        <f>","&amp;H803&amp;"(CASE WHEN TIPO_CNSM_CD='"&amp;P803&amp;"' AND "&amp;X803&amp;" THEN "&amp;G803&amp;" END) AS "&amp;I803</f>
        <v>,SUM(CASE WHEN TIPO_CNSM_CD='BAL_LON' AND COLDESTIPCRED='VIVIENDA' AND B.PERIODOMES BETWEEN TO_CHAR(ADD_MONTHS(A.REF_DATE,-24),'YYYYMM') AND TO_CHAR(ADD_MONTHS(A.REF_DATE,-13),'YYYYMM') THEN IN_R_SDOT_MAPR END) AS I_SIN_R_BAL_LON_MR_L13_24</v>
      </c>
      <c r="X803" s="54" t="str">
        <f t="shared" si="190"/>
        <v>COLDESTIPCRED='VIVIENDA' AND B.PERIODOMES BETWEEN TO_CHAR(ADD_MONTHS(A.REF_DATE,-24),'YYYYMM') AND TO_CHAR(ADD_MONTHS(A.REF_DATE,-13),'YYYYMM')</v>
      </c>
      <c r="Y803" s="54" t="str">
        <f>","&amp;I803&amp;"=B."&amp;I803</f>
        <v>,I_SIN_R_BAL_LON_MR_L13_24=B.I_SIN_R_BAL_LON_MR_L13_24</v>
      </c>
      <c r="Z803" s="40" t="str">
        <f>",B."&amp;I803</f>
        <v>,B.I_SIN_R_BAL_LON_MR_L13_24</v>
      </c>
    </row>
    <row r="804" spans="1:26" x14ac:dyDescent="0.25">
      <c r="A804" s="8" t="s">
        <v>408</v>
      </c>
      <c r="B804" s="21">
        <f t="shared" si="192"/>
        <v>803</v>
      </c>
      <c r="C804" s="15">
        <f t="shared" si="193"/>
        <v>23</v>
      </c>
      <c r="D804" s="15">
        <f t="shared" si="194"/>
        <v>31</v>
      </c>
      <c r="F804" s="48" t="s">
        <v>410</v>
      </c>
      <c r="G804" s="15" t="s">
        <v>315</v>
      </c>
      <c r="H804" s="15" t="s">
        <v>86</v>
      </c>
      <c r="I804" s="61" t="str">
        <f t="shared" si="189"/>
        <v>I_SDC_R_BAL_LON_MR_L03M</v>
      </c>
      <c r="J804" s="15" cm="1">
        <f t="array" ref="J804">SUMPRODUCT(--(I804=$I$2:$I$625))</f>
        <v>0</v>
      </c>
      <c r="K804" s="14">
        <f t="shared" si="182"/>
        <v>23</v>
      </c>
      <c r="L804" s="15" t="s">
        <v>467</v>
      </c>
      <c r="M804" s="15" t="s">
        <v>10</v>
      </c>
      <c r="N804" s="14" t="s">
        <v>17</v>
      </c>
      <c r="O804" s="15" t="str">
        <f>"R_"&amp;P804&amp;"_"&amp;F804</f>
        <v>R_BAL_LON_MR</v>
      </c>
      <c r="P804" s="15" t="s">
        <v>501</v>
      </c>
      <c r="Q804" s="15" t="str">
        <f>VLOOKUP(Variables!L804,Nomencalture!$G$38:$H$42,2,0)</f>
        <v>Last Outstanding Balance / Approved Amount</v>
      </c>
      <c r="R804" s="16" t="str">
        <f t="shared" si="195"/>
        <v>L03M</v>
      </c>
      <c r="S804" s="16" t="s">
        <v>54</v>
      </c>
      <c r="T804" s="20">
        <v>1</v>
      </c>
      <c r="U804" s="21">
        <v>3</v>
      </c>
      <c r="V804" s="53" t="str">
        <f t="shared" si="186"/>
        <v>ALTER TABLE MDL_ABT_B_PD_TDC_S01 ADD I_SDC_R_BAL_LON_MR_L03M NUMBER;</v>
      </c>
      <c r="W804" s="9" t="str">
        <f>","&amp;H804&amp;"(CASE WHEN TIPO_CNSM_CD='"&amp;P804&amp;"' AND "&amp;X804&amp;" THEN "&amp;G804&amp;" END) AS "&amp;I804</f>
        <v>,SUM(CASE WHEN TIPO_CNSM_CD='BAL_LON' AND COLDESTIPCRED='VIVIENDA' AND B.PERIODOMES BETWEEN TO_CHAR(ADD_MONTHS(A.REF_DATE,-3),'YYYYMM') AND TO_CHAR(ADD_MONTHS(A.REF_DATE,-1),'YYYYMM') THEN DC_R_SDOT_MAPR END) AS I_SDC_R_BAL_LON_MR_L03M</v>
      </c>
      <c r="X804" s="54" t="str">
        <f t="shared" si="190"/>
        <v>COLDESTIPCRED='VIVIENDA' AND B.PERIODOMES BETWEEN TO_CHAR(ADD_MONTHS(A.REF_DATE,-3),'YYYYMM') AND TO_CHAR(ADD_MONTHS(A.REF_DATE,-1),'YYYYMM')</v>
      </c>
      <c r="Y804" s="54" t="str">
        <f>","&amp;I804&amp;"=B."&amp;I804</f>
        <v>,I_SDC_R_BAL_LON_MR_L03M=B.I_SDC_R_BAL_LON_MR_L03M</v>
      </c>
      <c r="Z804" s="40" t="str">
        <f>",B."&amp;I804</f>
        <v>,B.I_SDC_R_BAL_LON_MR_L03M</v>
      </c>
    </row>
    <row r="805" spans="1:26" x14ac:dyDescent="0.25">
      <c r="A805" s="8" t="s">
        <v>408</v>
      </c>
      <c r="B805" s="21">
        <f t="shared" si="192"/>
        <v>804</v>
      </c>
      <c r="C805" s="15">
        <f t="shared" si="193"/>
        <v>24</v>
      </c>
      <c r="D805" s="15">
        <f t="shared" si="194"/>
        <v>31</v>
      </c>
      <c r="F805" s="48" t="s">
        <v>410</v>
      </c>
      <c r="G805" s="15" t="s">
        <v>315</v>
      </c>
      <c r="H805" s="15" t="s">
        <v>86</v>
      </c>
      <c r="I805" s="61" t="str">
        <f t="shared" si="189"/>
        <v>I_SDC_R_BAL_LON_MR_L06M</v>
      </c>
      <c r="J805" s="15" cm="1">
        <f t="array" ref="J805">SUMPRODUCT(--(I805=$I$2:$I$625))</f>
        <v>0</v>
      </c>
      <c r="K805" s="14">
        <f t="shared" si="182"/>
        <v>23</v>
      </c>
      <c r="L805" s="15" t="s">
        <v>467</v>
      </c>
      <c r="M805" s="15" t="s">
        <v>10</v>
      </c>
      <c r="N805" s="14" t="s">
        <v>17</v>
      </c>
      <c r="O805" s="15" t="str">
        <f>"R_"&amp;P805&amp;"_"&amp;F805</f>
        <v>R_BAL_LON_MR</v>
      </c>
      <c r="P805" s="15" t="s">
        <v>501</v>
      </c>
      <c r="Q805" s="15" t="str">
        <f>VLOOKUP(Variables!L805,Nomencalture!$G$38:$H$42,2,0)</f>
        <v>Last Outstanding Balance / Approved Amount</v>
      </c>
      <c r="R805" s="16" t="str">
        <f t="shared" si="195"/>
        <v>L06M</v>
      </c>
      <c r="S805" s="16" t="s">
        <v>54</v>
      </c>
      <c r="T805" s="20">
        <v>1</v>
      </c>
      <c r="U805" s="21">
        <v>6</v>
      </c>
      <c r="V805" s="53" t="str">
        <f t="shared" si="186"/>
        <v>ALTER TABLE MDL_ABT_B_PD_TDC_S01 ADD I_SDC_R_BAL_LON_MR_L06M NUMBER;</v>
      </c>
      <c r="W805" s="9" t="str">
        <f>","&amp;H805&amp;"(CASE WHEN TIPO_CNSM_CD='"&amp;P805&amp;"' AND "&amp;X805&amp;" THEN "&amp;G805&amp;" END) AS "&amp;I805</f>
        <v>,SUM(CASE WHEN TIPO_CNSM_CD='BAL_LON' AND COLDESTIPCRED='VIVIENDA' AND B.PERIODOMES BETWEEN TO_CHAR(ADD_MONTHS(A.REF_DATE,-6),'YYYYMM') AND TO_CHAR(ADD_MONTHS(A.REF_DATE,-1),'YYYYMM') THEN DC_R_SDOT_MAPR END) AS I_SDC_R_BAL_LON_MR_L06M</v>
      </c>
      <c r="X805" s="54" t="str">
        <f t="shared" si="190"/>
        <v>COLDESTIPCRED='VIVIENDA' AND B.PERIODOMES BETWEEN TO_CHAR(ADD_MONTHS(A.REF_DATE,-6),'YYYYMM') AND TO_CHAR(ADD_MONTHS(A.REF_DATE,-1),'YYYYMM')</v>
      </c>
      <c r="Y805" s="54" t="str">
        <f>","&amp;I805&amp;"=B."&amp;I805</f>
        <v>,I_SDC_R_BAL_LON_MR_L06M=B.I_SDC_R_BAL_LON_MR_L06M</v>
      </c>
      <c r="Z805" s="40" t="str">
        <f>",B."&amp;I805</f>
        <v>,B.I_SDC_R_BAL_LON_MR_L06M</v>
      </c>
    </row>
    <row r="806" spans="1:26" x14ac:dyDescent="0.25">
      <c r="A806" s="8" t="s">
        <v>408</v>
      </c>
      <c r="B806" s="21">
        <f t="shared" si="192"/>
        <v>805</v>
      </c>
      <c r="C806" s="15">
        <f t="shared" si="193"/>
        <v>25</v>
      </c>
      <c r="D806" s="15">
        <f t="shared" si="194"/>
        <v>31</v>
      </c>
      <c r="F806" s="48" t="s">
        <v>410</v>
      </c>
      <c r="G806" s="15" t="s">
        <v>315</v>
      </c>
      <c r="H806" s="15" t="s">
        <v>86</v>
      </c>
      <c r="I806" s="61" t="str">
        <f t="shared" si="189"/>
        <v>I_SDC_R_BAL_LON_MR_L12M</v>
      </c>
      <c r="J806" s="15" cm="1">
        <f t="array" ref="J806">SUMPRODUCT(--(I806=$I$2:$I$625))</f>
        <v>0</v>
      </c>
      <c r="K806" s="14">
        <f t="shared" si="182"/>
        <v>23</v>
      </c>
      <c r="L806" s="15" t="s">
        <v>467</v>
      </c>
      <c r="M806" s="15" t="s">
        <v>10</v>
      </c>
      <c r="N806" s="14" t="s">
        <v>17</v>
      </c>
      <c r="O806" s="15" t="str">
        <f>"R_"&amp;P806&amp;"_"&amp;F806</f>
        <v>R_BAL_LON_MR</v>
      </c>
      <c r="P806" s="15" t="s">
        <v>501</v>
      </c>
      <c r="Q806" s="15" t="str">
        <f>VLOOKUP(Variables!L806,Nomencalture!$G$38:$H$42,2,0)</f>
        <v>Last Outstanding Balance / Approved Amount</v>
      </c>
      <c r="R806" s="16" t="str">
        <f t="shared" si="195"/>
        <v>L12M</v>
      </c>
      <c r="S806" s="16" t="s">
        <v>54</v>
      </c>
      <c r="T806" s="20">
        <v>1</v>
      </c>
      <c r="U806" s="21">
        <v>12</v>
      </c>
      <c r="V806" s="53" t="str">
        <f t="shared" si="186"/>
        <v>ALTER TABLE MDL_ABT_B_PD_TDC_S01 ADD I_SDC_R_BAL_LON_MR_L12M NUMBER;</v>
      </c>
      <c r="W806" s="9" t="str">
        <f>","&amp;H806&amp;"(CASE WHEN TIPO_CNSM_CD='"&amp;P806&amp;"' AND "&amp;X806&amp;" THEN "&amp;G806&amp;" END) AS "&amp;I806</f>
        <v>,SUM(CASE WHEN TIPO_CNSM_CD='BAL_LON' AND COLDESTIPCRED='VIVIENDA' AND B.PERIODOMES BETWEEN TO_CHAR(ADD_MONTHS(A.REF_DATE,-12),'YYYYMM') AND TO_CHAR(ADD_MONTHS(A.REF_DATE,-1),'YYYYMM') THEN DC_R_SDOT_MAPR END) AS I_SDC_R_BAL_LON_MR_L12M</v>
      </c>
      <c r="X806" s="54" t="str">
        <f t="shared" si="190"/>
        <v>COLDESTIPCRED='VIVIENDA' AND B.PERIODOMES BETWEEN TO_CHAR(ADD_MONTHS(A.REF_DATE,-12),'YYYYMM') AND TO_CHAR(ADD_MONTHS(A.REF_DATE,-1),'YYYYMM')</v>
      </c>
      <c r="Y806" s="54" t="str">
        <f>","&amp;I806&amp;"=B."&amp;I806</f>
        <v>,I_SDC_R_BAL_LON_MR_L12M=B.I_SDC_R_BAL_LON_MR_L12M</v>
      </c>
      <c r="Z806" s="40" t="str">
        <f>",B."&amp;I806</f>
        <v>,B.I_SDC_R_BAL_LON_MR_L12M</v>
      </c>
    </row>
    <row r="807" spans="1:26" x14ac:dyDescent="0.25">
      <c r="A807" s="30" t="s">
        <v>408</v>
      </c>
      <c r="B807" s="24">
        <f t="shared" si="192"/>
        <v>806</v>
      </c>
      <c r="C807" s="18">
        <f t="shared" si="193"/>
        <v>26</v>
      </c>
      <c r="D807" s="18">
        <f t="shared" si="194"/>
        <v>31</v>
      </c>
      <c r="E807" s="49"/>
      <c r="F807" s="49" t="s">
        <v>410</v>
      </c>
      <c r="G807" s="18" t="s">
        <v>315</v>
      </c>
      <c r="H807" s="18" t="s">
        <v>86</v>
      </c>
      <c r="I807" s="62" t="str">
        <f t="shared" si="189"/>
        <v>I_SDC_R_BAL_LON_MR_L13_24</v>
      </c>
      <c r="J807" s="18" cm="1">
        <f t="array" ref="J807">SUMPRODUCT(--(I807=$I$2:$I$625))</f>
        <v>0</v>
      </c>
      <c r="K807" s="17">
        <f t="shared" si="182"/>
        <v>25</v>
      </c>
      <c r="L807" s="18" t="s">
        <v>467</v>
      </c>
      <c r="M807" s="18" t="s">
        <v>10</v>
      </c>
      <c r="N807" s="17" t="s">
        <v>17</v>
      </c>
      <c r="O807" s="18" t="str">
        <f>"R_"&amp;P807&amp;"_"&amp;F807</f>
        <v>R_BAL_LON_MR</v>
      </c>
      <c r="P807" s="18" t="s">
        <v>501</v>
      </c>
      <c r="Q807" s="18" t="str">
        <f>VLOOKUP(Variables!L807,Nomencalture!$G$38:$H$42,2,0)</f>
        <v>Last Outstanding Balance / Approved Amount</v>
      </c>
      <c r="R807" s="19" t="str">
        <f t="shared" si="195"/>
        <v>L13_24</v>
      </c>
      <c r="S807" s="19" t="s">
        <v>54</v>
      </c>
      <c r="T807" s="23">
        <v>13</v>
      </c>
      <c r="U807" s="24">
        <v>24</v>
      </c>
      <c r="V807" s="53" t="str">
        <f t="shared" si="186"/>
        <v>ALTER TABLE MDL_ABT_B_PD_TDC_S01 ADD I_SDC_R_BAL_LON_MR_L13_24 NUMBER;</v>
      </c>
      <c r="W807" s="9" t="str">
        <f>","&amp;H807&amp;"(CASE WHEN TIPO_CNSM_CD='"&amp;P807&amp;"' AND "&amp;X807&amp;" THEN "&amp;G807&amp;" END) AS "&amp;I807</f>
        <v>,SUM(CASE WHEN TIPO_CNSM_CD='BAL_LON' AND COLDESTIPCRED='VIVIENDA' AND B.PERIODOMES BETWEEN TO_CHAR(ADD_MONTHS(A.REF_DATE,-24),'YYYYMM') AND TO_CHAR(ADD_MONTHS(A.REF_DATE,-13),'YYYYMM') THEN DC_R_SDOT_MAPR END) AS I_SDC_R_BAL_LON_MR_L13_24</v>
      </c>
      <c r="X807" s="57" t="str">
        <f t="shared" si="190"/>
        <v>COLDESTIPCRED='VIVIENDA' AND B.PERIODOMES BETWEEN TO_CHAR(ADD_MONTHS(A.REF_DATE,-24),'YYYYMM') AND TO_CHAR(ADD_MONTHS(A.REF_DATE,-13),'YYYYMM')</v>
      </c>
      <c r="Y807" s="54" t="str">
        <f>","&amp;I807&amp;"=B."&amp;I807</f>
        <v>,I_SDC_R_BAL_LON_MR_L13_24=B.I_SDC_R_BAL_LON_MR_L13_24</v>
      </c>
      <c r="Z807" s="40" t="str">
        <f>",B."&amp;I807</f>
        <v>,B.I_SDC_R_BAL_LON_MR_L13_24</v>
      </c>
    </row>
    <row r="808" spans="1:26" x14ac:dyDescent="0.25">
      <c r="A808" s="8" t="s">
        <v>408</v>
      </c>
      <c r="B808" s="21">
        <f t="shared" si="192"/>
        <v>807</v>
      </c>
      <c r="C808" s="15">
        <f t="shared" si="193"/>
        <v>1</v>
      </c>
      <c r="D808" s="15">
        <f t="shared" si="194"/>
        <v>32</v>
      </c>
      <c r="F808" s="48" t="s">
        <v>410</v>
      </c>
      <c r="G808" s="15" t="s">
        <v>316</v>
      </c>
      <c r="H808" s="15" t="s">
        <v>85</v>
      </c>
      <c r="I808" s="61" t="str">
        <f>M808&amp;"_"&amp;IF(N808&lt;&gt;"R",N808&amp;"_","")&amp;O808&amp;IF(R808&lt;&gt;"", "_", "")&amp;R808</f>
        <v>I_R_PYM_INS_MR_00MB</v>
      </c>
      <c r="J808" s="15" cm="1">
        <f t="array" ref="J808">SUMPRODUCT(--(I808=$I$2:$I$625))</f>
        <v>0</v>
      </c>
      <c r="K808" s="14">
        <f t="shared" si="182"/>
        <v>19</v>
      </c>
      <c r="L808" s="15" t="s">
        <v>469</v>
      </c>
      <c r="M808" s="15" t="s">
        <v>10</v>
      </c>
      <c r="N808" s="14" t="s">
        <v>11</v>
      </c>
      <c r="O808" s="15" t="str">
        <f>"R_"&amp;P808&amp;"_"&amp;F808</f>
        <v>R_PYM_INS_MR</v>
      </c>
      <c r="P808" s="15" t="s">
        <v>502</v>
      </c>
      <c r="Q808" s="15" t="str">
        <f>VLOOKUP(Variables!L808,Nomencalture!$G$38:$H$42,2,0)</f>
        <v>Last Payment / Instalment</v>
      </c>
      <c r="R808" s="16" t="str">
        <f t="shared" ref="R808:R814" si="196">IF(AND(S808="P",N808="R"),TEXT(T808,"00")&amp;"MB",IF(T808&gt;1,"L"&amp;TEXT(T808,"00")&amp;"_"&amp;TEXT(U808,"00"),"L"&amp;TEXT(U808,"00")&amp;"M"))</f>
        <v>00MB</v>
      </c>
      <c r="S808" s="16" t="s">
        <v>90</v>
      </c>
      <c r="T808" s="21">
        <v>0</v>
      </c>
      <c r="U808" s="21">
        <v>0</v>
      </c>
      <c r="V808" s="53" t="str">
        <f t="shared" si="186"/>
        <v>ALTER TABLE MDL_ABT_B_PD_TDC_S01 ADD I_R_PYM_INS_MR_00MB NUMBER;</v>
      </c>
      <c r="W808" s="9" t="str">
        <f>","&amp;H808&amp;"(CASE WHEN TIPO_CNSM_CD='"&amp;P808&amp;"' AND "&amp;X808&amp;" THEN "&amp;G808&amp;" END) AS "&amp;I808</f>
        <v>,AVG(CASE WHEN TIPO_CNSM_CD='PYM_INS' AND COLDESTIPCRED='VIVIENDA' AND B.PERIODOMES=TO_CHAR(ADD_MONTHS(A.REF_DATE,-0),'YYYYMM') THEN R_PGOA_CUOT END) AS I_R_PYM_INS_MR_00MB</v>
      </c>
      <c r="X808" s="54" t="str">
        <f t="shared" si="190"/>
        <v>COLDESTIPCRED='VIVIENDA' AND B.PERIODOMES=TO_CHAR(ADD_MONTHS(A.REF_DATE,-0),'YYYYMM')</v>
      </c>
      <c r="Y808" s="54" t="str">
        <f>","&amp;I808&amp;"=B."&amp;I808</f>
        <v>,I_R_PYM_INS_MR_00MB=B.I_R_PYM_INS_MR_00MB</v>
      </c>
      <c r="Z808" s="40" t="str">
        <f>",B."&amp;I808</f>
        <v>,B.I_R_PYM_INS_MR_00MB</v>
      </c>
    </row>
    <row r="809" spans="1:26" x14ac:dyDescent="0.25">
      <c r="A809" s="8" t="s">
        <v>408</v>
      </c>
      <c r="B809" s="21">
        <f t="shared" si="192"/>
        <v>808</v>
      </c>
      <c r="C809" s="15">
        <f t="shared" si="193"/>
        <v>2</v>
      </c>
      <c r="D809" s="15">
        <f t="shared" si="194"/>
        <v>32</v>
      </c>
      <c r="F809" s="48" t="s">
        <v>410</v>
      </c>
      <c r="G809" s="15" t="s">
        <v>316</v>
      </c>
      <c r="H809" s="15" t="s">
        <v>85</v>
      </c>
      <c r="I809" s="61" t="str">
        <f t="shared" ref="I809:I833" si="197">M809&amp;"_"&amp;IF(N809&lt;&gt;"R",N809&amp;"_","")&amp;O809&amp;IF(R809&lt;&gt;"", "_", "")&amp;R809</f>
        <v>I_R_PYM_INS_MR_01MB</v>
      </c>
      <c r="J809" s="15" cm="1">
        <f t="array" ref="J809">SUMPRODUCT(--(I809=$I$2:$I$625))</f>
        <v>0</v>
      </c>
      <c r="K809" s="14">
        <f t="shared" si="182"/>
        <v>19</v>
      </c>
      <c r="L809" s="15" t="s">
        <v>469</v>
      </c>
      <c r="M809" s="15" t="s">
        <v>10</v>
      </c>
      <c r="N809" s="14" t="s">
        <v>11</v>
      </c>
      <c r="O809" s="15" t="str">
        <f>"R_"&amp;P809&amp;"_"&amp;F809</f>
        <v>R_PYM_INS_MR</v>
      </c>
      <c r="P809" s="15" t="s">
        <v>502</v>
      </c>
      <c r="Q809" s="15" t="str">
        <f>VLOOKUP(Variables!L809,Nomencalture!$G$38:$H$42,2,0)</f>
        <v>Last Payment / Instalment</v>
      </c>
      <c r="R809" s="16" t="str">
        <f t="shared" si="196"/>
        <v>01MB</v>
      </c>
      <c r="S809" s="16" t="s">
        <v>90</v>
      </c>
      <c r="T809" s="21">
        <v>1</v>
      </c>
      <c r="U809" s="21">
        <v>1</v>
      </c>
      <c r="V809" s="53" t="str">
        <f t="shared" si="186"/>
        <v>ALTER TABLE MDL_ABT_B_PD_TDC_S01 ADD I_R_PYM_INS_MR_01MB NUMBER;</v>
      </c>
      <c r="W809" s="9" t="str">
        <f>","&amp;H809&amp;"(CASE WHEN TIPO_CNSM_CD='"&amp;P809&amp;"' AND "&amp;X809&amp;" THEN "&amp;G809&amp;" END) AS "&amp;I809</f>
        <v>,AVG(CASE WHEN TIPO_CNSM_CD='PYM_INS' AND COLDESTIPCRED='VIVIENDA' AND B.PERIODOMES=TO_CHAR(ADD_MONTHS(A.REF_DATE,-1),'YYYYMM') THEN R_PGOA_CUOT END) AS I_R_PYM_INS_MR_01MB</v>
      </c>
      <c r="X809" s="54" t="str">
        <f t="shared" si="190"/>
        <v>COLDESTIPCRED='VIVIENDA' AND B.PERIODOMES=TO_CHAR(ADD_MONTHS(A.REF_DATE,-1),'YYYYMM')</v>
      </c>
      <c r="Y809" s="54" t="str">
        <f>","&amp;I809&amp;"=B."&amp;I809</f>
        <v>,I_R_PYM_INS_MR_01MB=B.I_R_PYM_INS_MR_01MB</v>
      </c>
      <c r="Z809" s="40" t="str">
        <f>",B."&amp;I809</f>
        <v>,B.I_R_PYM_INS_MR_01MB</v>
      </c>
    </row>
    <row r="810" spans="1:26" x14ac:dyDescent="0.25">
      <c r="A810" s="8" t="s">
        <v>408</v>
      </c>
      <c r="B810" s="21">
        <f t="shared" si="192"/>
        <v>809</v>
      </c>
      <c r="C810" s="15">
        <f t="shared" si="193"/>
        <v>3</v>
      </c>
      <c r="D810" s="15">
        <f t="shared" si="194"/>
        <v>32</v>
      </c>
      <c r="F810" s="48" t="s">
        <v>410</v>
      </c>
      <c r="G810" s="15" t="s">
        <v>316</v>
      </c>
      <c r="H810" s="15" t="s">
        <v>85</v>
      </c>
      <c r="I810" s="61" t="str">
        <f t="shared" si="197"/>
        <v>I_R_PYM_INS_MR_02MB</v>
      </c>
      <c r="J810" s="15" cm="1">
        <f t="array" ref="J810">SUMPRODUCT(--(I810=$I$2:$I$625))</f>
        <v>0</v>
      </c>
      <c r="K810" s="14">
        <f t="shared" si="182"/>
        <v>19</v>
      </c>
      <c r="L810" s="15" t="s">
        <v>469</v>
      </c>
      <c r="M810" s="15" t="s">
        <v>10</v>
      </c>
      <c r="N810" s="14" t="s">
        <v>11</v>
      </c>
      <c r="O810" s="15" t="str">
        <f>"R_"&amp;P810&amp;"_"&amp;F810</f>
        <v>R_PYM_INS_MR</v>
      </c>
      <c r="P810" s="15" t="s">
        <v>502</v>
      </c>
      <c r="Q810" s="15" t="str">
        <f>VLOOKUP(Variables!L810,Nomencalture!$G$38:$H$42,2,0)</f>
        <v>Last Payment / Instalment</v>
      </c>
      <c r="R810" s="16" t="str">
        <f t="shared" si="196"/>
        <v>02MB</v>
      </c>
      <c r="S810" s="16" t="s">
        <v>90</v>
      </c>
      <c r="T810" s="21">
        <v>2</v>
      </c>
      <c r="U810" s="21">
        <v>2</v>
      </c>
      <c r="V810" s="53" t="str">
        <f t="shared" si="186"/>
        <v>ALTER TABLE MDL_ABT_B_PD_TDC_S01 ADD I_R_PYM_INS_MR_02MB NUMBER;</v>
      </c>
      <c r="W810" s="9" t="str">
        <f>","&amp;H810&amp;"(CASE WHEN TIPO_CNSM_CD='"&amp;P810&amp;"' AND "&amp;X810&amp;" THEN "&amp;G810&amp;" END) AS "&amp;I810</f>
        <v>,AVG(CASE WHEN TIPO_CNSM_CD='PYM_INS' AND COLDESTIPCRED='VIVIENDA' AND B.PERIODOMES=TO_CHAR(ADD_MONTHS(A.REF_DATE,-2),'YYYYMM') THEN R_PGOA_CUOT END) AS I_R_PYM_INS_MR_02MB</v>
      </c>
      <c r="X810" s="54" t="str">
        <f t="shared" si="190"/>
        <v>COLDESTIPCRED='VIVIENDA' AND B.PERIODOMES=TO_CHAR(ADD_MONTHS(A.REF_DATE,-2),'YYYYMM')</v>
      </c>
      <c r="Y810" s="54" t="str">
        <f>","&amp;I810&amp;"=B."&amp;I810</f>
        <v>,I_R_PYM_INS_MR_02MB=B.I_R_PYM_INS_MR_02MB</v>
      </c>
      <c r="Z810" s="40" t="str">
        <f>",B."&amp;I810</f>
        <v>,B.I_R_PYM_INS_MR_02MB</v>
      </c>
    </row>
    <row r="811" spans="1:26" x14ac:dyDescent="0.25">
      <c r="A811" s="8" t="s">
        <v>408</v>
      </c>
      <c r="B811" s="21">
        <f t="shared" si="192"/>
        <v>810</v>
      </c>
      <c r="C811" s="15">
        <f t="shared" si="193"/>
        <v>4</v>
      </c>
      <c r="D811" s="15">
        <f t="shared" si="194"/>
        <v>32</v>
      </c>
      <c r="F811" s="48" t="s">
        <v>410</v>
      </c>
      <c r="G811" s="15" t="s">
        <v>316</v>
      </c>
      <c r="H811" s="15" t="s">
        <v>85</v>
      </c>
      <c r="I811" s="61" t="str">
        <f t="shared" si="197"/>
        <v>I_R_PYM_INS_MR_03MB</v>
      </c>
      <c r="J811" s="15" cm="1">
        <f t="array" ref="J811">SUMPRODUCT(--(I811=$I$2:$I$625))</f>
        <v>0</v>
      </c>
      <c r="K811" s="14">
        <f t="shared" si="182"/>
        <v>19</v>
      </c>
      <c r="L811" s="15" t="s">
        <v>469</v>
      </c>
      <c r="M811" s="15" t="s">
        <v>10</v>
      </c>
      <c r="N811" s="14" t="s">
        <v>11</v>
      </c>
      <c r="O811" s="15" t="str">
        <f>"R_"&amp;P811&amp;"_"&amp;F811</f>
        <v>R_PYM_INS_MR</v>
      </c>
      <c r="P811" s="15" t="s">
        <v>502</v>
      </c>
      <c r="Q811" s="15" t="str">
        <f>VLOOKUP(Variables!L811,Nomencalture!$G$38:$H$42,2,0)</f>
        <v>Last Payment / Instalment</v>
      </c>
      <c r="R811" s="16" t="str">
        <f t="shared" si="196"/>
        <v>03MB</v>
      </c>
      <c r="S811" s="16" t="s">
        <v>90</v>
      </c>
      <c r="T811" s="21">
        <v>3</v>
      </c>
      <c r="U811" s="21">
        <v>3</v>
      </c>
      <c r="V811" s="53" t="str">
        <f t="shared" si="186"/>
        <v>ALTER TABLE MDL_ABT_B_PD_TDC_S01 ADD I_R_PYM_INS_MR_03MB NUMBER;</v>
      </c>
      <c r="W811" s="9" t="str">
        <f>","&amp;H811&amp;"(CASE WHEN TIPO_CNSM_CD='"&amp;P811&amp;"' AND "&amp;X811&amp;" THEN "&amp;G811&amp;" END) AS "&amp;I811</f>
        <v>,AVG(CASE WHEN TIPO_CNSM_CD='PYM_INS' AND COLDESTIPCRED='VIVIENDA' AND B.PERIODOMES=TO_CHAR(ADD_MONTHS(A.REF_DATE,-3),'YYYYMM') THEN R_PGOA_CUOT END) AS I_R_PYM_INS_MR_03MB</v>
      </c>
      <c r="X811" s="54" t="str">
        <f t="shared" si="190"/>
        <v>COLDESTIPCRED='VIVIENDA' AND B.PERIODOMES=TO_CHAR(ADD_MONTHS(A.REF_DATE,-3),'YYYYMM')</v>
      </c>
      <c r="Y811" s="54" t="str">
        <f>","&amp;I811&amp;"=B."&amp;I811</f>
        <v>,I_R_PYM_INS_MR_03MB=B.I_R_PYM_INS_MR_03MB</v>
      </c>
      <c r="Z811" s="40" t="str">
        <f>",B."&amp;I811</f>
        <v>,B.I_R_PYM_INS_MR_03MB</v>
      </c>
    </row>
    <row r="812" spans="1:26" x14ac:dyDescent="0.25">
      <c r="A812" s="8" t="s">
        <v>408</v>
      </c>
      <c r="B812" s="21">
        <f t="shared" si="192"/>
        <v>811</v>
      </c>
      <c r="C812" s="15">
        <f t="shared" si="193"/>
        <v>5</v>
      </c>
      <c r="D812" s="15">
        <f t="shared" si="194"/>
        <v>32</v>
      </c>
      <c r="F812" s="48" t="s">
        <v>410</v>
      </c>
      <c r="G812" s="15" t="s">
        <v>316</v>
      </c>
      <c r="H812" s="15" t="s">
        <v>85</v>
      </c>
      <c r="I812" s="61" t="str">
        <f t="shared" si="197"/>
        <v>I_R_PYM_INS_MR_06MB</v>
      </c>
      <c r="J812" s="15" cm="1">
        <f t="array" ref="J812">SUMPRODUCT(--(I812=$I$2:$I$625))</f>
        <v>0</v>
      </c>
      <c r="K812" s="14">
        <f t="shared" si="182"/>
        <v>19</v>
      </c>
      <c r="L812" s="15" t="s">
        <v>469</v>
      </c>
      <c r="M812" s="15" t="s">
        <v>10</v>
      </c>
      <c r="N812" s="14" t="s">
        <v>11</v>
      </c>
      <c r="O812" s="15" t="str">
        <f>"R_"&amp;P812&amp;"_"&amp;F812</f>
        <v>R_PYM_INS_MR</v>
      </c>
      <c r="P812" s="15" t="s">
        <v>502</v>
      </c>
      <c r="Q812" s="15" t="str">
        <f>VLOOKUP(Variables!L812,Nomencalture!$G$38:$H$42,2,0)</f>
        <v>Last Payment / Instalment</v>
      </c>
      <c r="R812" s="16" t="str">
        <f t="shared" si="196"/>
        <v>06MB</v>
      </c>
      <c r="S812" s="16" t="s">
        <v>90</v>
      </c>
      <c r="T812" s="21">
        <v>6</v>
      </c>
      <c r="U812" s="21">
        <v>6</v>
      </c>
      <c r="V812" s="53" t="str">
        <f t="shared" si="186"/>
        <v>ALTER TABLE MDL_ABT_B_PD_TDC_S01 ADD I_R_PYM_INS_MR_06MB NUMBER;</v>
      </c>
      <c r="W812" s="9" t="str">
        <f>","&amp;H812&amp;"(CASE WHEN TIPO_CNSM_CD='"&amp;P812&amp;"' AND "&amp;X812&amp;" THEN "&amp;G812&amp;" END) AS "&amp;I812</f>
        <v>,AVG(CASE WHEN TIPO_CNSM_CD='PYM_INS' AND COLDESTIPCRED='VIVIENDA' AND B.PERIODOMES=TO_CHAR(ADD_MONTHS(A.REF_DATE,-6),'YYYYMM') THEN R_PGOA_CUOT END) AS I_R_PYM_INS_MR_06MB</v>
      </c>
      <c r="X812" s="54" t="str">
        <f t="shared" si="190"/>
        <v>COLDESTIPCRED='VIVIENDA' AND B.PERIODOMES=TO_CHAR(ADD_MONTHS(A.REF_DATE,-6),'YYYYMM')</v>
      </c>
      <c r="Y812" s="54" t="str">
        <f>","&amp;I812&amp;"=B."&amp;I812</f>
        <v>,I_R_PYM_INS_MR_06MB=B.I_R_PYM_INS_MR_06MB</v>
      </c>
      <c r="Z812" s="40" t="str">
        <f>",B."&amp;I812</f>
        <v>,B.I_R_PYM_INS_MR_06MB</v>
      </c>
    </row>
    <row r="813" spans="1:26" x14ac:dyDescent="0.25">
      <c r="A813" s="8" t="s">
        <v>408</v>
      </c>
      <c r="B813" s="21">
        <f t="shared" si="192"/>
        <v>812</v>
      </c>
      <c r="C813" s="15">
        <f t="shared" si="193"/>
        <v>6</v>
      </c>
      <c r="D813" s="15">
        <f t="shared" si="194"/>
        <v>32</v>
      </c>
      <c r="F813" s="48" t="s">
        <v>410</v>
      </c>
      <c r="G813" s="15" t="s">
        <v>316</v>
      </c>
      <c r="H813" s="15" t="s">
        <v>85</v>
      </c>
      <c r="I813" s="61" t="str">
        <f t="shared" si="197"/>
        <v>I_R_PYM_INS_MR_09MB</v>
      </c>
      <c r="J813" s="15" cm="1">
        <f t="array" ref="J813">SUMPRODUCT(--(I813=$I$2:$I$625))</f>
        <v>0</v>
      </c>
      <c r="K813" s="14">
        <f t="shared" si="182"/>
        <v>19</v>
      </c>
      <c r="L813" s="15" t="s">
        <v>469</v>
      </c>
      <c r="M813" s="15" t="s">
        <v>10</v>
      </c>
      <c r="N813" s="14" t="s">
        <v>11</v>
      </c>
      <c r="O813" s="15" t="str">
        <f>"R_"&amp;P813&amp;"_"&amp;F813</f>
        <v>R_PYM_INS_MR</v>
      </c>
      <c r="P813" s="15" t="s">
        <v>502</v>
      </c>
      <c r="Q813" s="15" t="str">
        <f>VLOOKUP(Variables!L813,Nomencalture!$G$38:$H$42,2,0)</f>
        <v>Last Payment / Instalment</v>
      </c>
      <c r="R813" s="16" t="str">
        <f t="shared" si="196"/>
        <v>09MB</v>
      </c>
      <c r="S813" s="16" t="s">
        <v>90</v>
      </c>
      <c r="T813" s="21">
        <v>9</v>
      </c>
      <c r="U813" s="21">
        <v>9</v>
      </c>
      <c r="V813" s="53" t="str">
        <f t="shared" si="186"/>
        <v>ALTER TABLE MDL_ABT_B_PD_TDC_S01 ADD I_R_PYM_INS_MR_09MB NUMBER;</v>
      </c>
      <c r="W813" s="9" t="str">
        <f>","&amp;H813&amp;"(CASE WHEN TIPO_CNSM_CD='"&amp;P813&amp;"' AND "&amp;X813&amp;" THEN "&amp;G813&amp;" END) AS "&amp;I813</f>
        <v>,AVG(CASE WHEN TIPO_CNSM_CD='PYM_INS' AND COLDESTIPCRED='VIVIENDA' AND B.PERIODOMES=TO_CHAR(ADD_MONTHS(A.REF_DATE,-9),'YYYYMM') THEN R_PGOA_CUOT END) AS I_R_PYM_INS_MR_09MB</v>
      </c>
      <c r="X813" s="54" t="str">
        <f t="shared" si="190"/>
        <v>COLDESTIPCRED='VIVIENDA' AND B.PERIODOMES=TO_CHAR(ADD_MONTHS(A.REF_DATE,-9),'YYYYMM')</v>
      </c>
      <c r="Y813" s="54" t="str">
        <f>","&amp;I813&amp;"=B."&amp;I813</f>
        <v>,I_R_PYM_INS_MR_09MB=B.I_R_PYM_INS_MR_09MB</v>
      </c>
      <c r="Z813" s="40" t="str">
        <f>",B."&amp;I813</f>
        <v>,B.I_R_PYM_INS_MR_09MB</v>
      </c>
    </row>
    <row r="814" spans="1:26" x14ac:dyDescent="0.25">
      <c r="A814" s="8" t="s">
        <v>408</v>
      </c>
      <c r="B814" s="21">
        <f t="shared" si="192"/>
        <v>813</v>
      </c>
      <c r="C814" s="15">
        <f t="shared" si="193"/>
        <v>7</v>
      </c>
      <c r="D814" s="15">
        <f t="shared" si="194"/>
        <v>32</v>
      </c>
      <c r="F814" s="48" t="s">
        <v>410</v>
      </c>
      <c r="G814" s="15" t="s">
        <v>316</v>
      </c>
      <c r="H814" s="15" t="s">
        <v>85</v>
      </c>
      <c r="I814" s="61" t="str">
        <f t="shared" si="197"/>
        <v>I_R_PYM_INS_MR_12MB</v>
      </c>
      <c r="J814" s="15" cm="1">
        <f t="array" ref="J814">SUMPRODUCT(--(I814=$I$2:$I$625))</f>
        <v>0</v>
      </c>
      <c r="K814" s="14">
        <f t="shared" si="182"/>
        <v>19</v>
      </c>
      <c r="L814" s="15" t="s">
        <v>469</v>
      </c>
      <c r="M814" s="15" t="s">
        <v>10</v>
      </c>
      <c r="N814" s="14" t="s">
        <v>11</v>
      </c>
      <c r="O814" s="15" t="str">
        <f>"R_"&amp;P814&amp;"_"&amp;F814</f>
        <v>R_PYM_INS_MR</v>
      </c>
      <c r="P814" s="15" t="s">
        <v>502</v>
      </c>
      <c r="Q814" s="15" t="str">
        <f>VLOOKUP(Variables!L814,Nomencalture!$G$38:$H$42,2,0)</f>
        <v>Last Payment / Instalment</v>
      </c>
      <c r="R814" s="16" t="str">
        <f t="shared" si="196"/>
        <v>12MB</v>
      </c>
      <c r="S814" s="16" t="s">
        <v>90</v>
      </c>
      <c r="T814" s="21">
        <v>12</v>
      </c>
      <c r="U814" s="21">
        <v>12</v>
      </c>
      <c r="V814" s="53" t="str">
        <f t="shared" si="186"/>
        <v>ALTER TABLE MDL_ABT_B_PD_TDC_S01 ADD I_R_PYM_INS_MR_12MB NUMBER;</v>
      </c>
      <c r="W814" s="9" t="str">
        <f>","&amp;H814&amp;"(CASE WHEN TIPO_CNSM_CD='"&amp;P814&amp;"' AND "&amp;X814&amp;" THEN "&amp;G814&amp;" END) AS "&amp;I814</f>
        <v>,AVG(CASE WHEN TIPO_CNSM_CD='PYM_INS' AND COLDESTIPCRED='VIVIENDA' AND B.PERIODOMES=TO_CHAR(ADD_MONTHS(A.REF_DATE,-12),'YYYYMM') THEN R_PGOA_CUOT END) AS I_R_PYM_INS_MR_12MB</v>
      </c>
      <c r="X814" s="54" t="str">
        <f t="shared" si="190"/>
        <v>COLDESTIPCRED='VIVIENDA' AND B.PERIODOMES=TO_CHAR(ADD_MONTHS(A.REF_DATE,-12),'YYYYMM')</v>
      </c>
      <c r="Y814" s="54" t="str">
        <f>","&amp;I814&amp;"=B."&amp;I814</f>
        <v>,I_R_PYM_INS_MR_12MB=B.I_R_PYM_INS_MR_12MB</v>
      </c>
      <c r="Z814" s="40" t="str">
        <f>",B."&amp;I814</f>
        <v>,B.I_R_PYM_INS_MR_12MB</v>
      </c>
    </row>
    <row r="815" spans="1:26" x14ac:dyDescent="0.25">
      <c r="A815" s="8" t="s">
        <v>408</v>
      </c>
      <c r="B815" s="21">
        <f t="shared" si="192"/>
        <v>814</v>
      </c>
      <c r="C815" s="15">
        <f t="shared" si="193"/>
        <v>8</v>
      </c>
      <c r="D815" s="15">
        <f t="shared" si="194"/>
        <v>32</v>
      </c>
      <c r="F815" s="48" t="s">
        <v>410</v>
      </c>
      <c r="G815" s="15" t="s">
        <v>317</v>
      </c>
      <c r="H815" s="15" t="s">
        <v>85</v>
      </c>
      <c r="I815" s="61" t="str">
        <f t="shared" si="197"/>
        <v>I_MV_R_PYM_INS_MR_L00M</v>
      </c>
      <c r="J815" s="15" cm="1">
        <f t="array" ref="J815">SUMPRODUCT(--(I815=$I$2:$I$625))</f>
        <v>0</v>
      </c>
      <c r="K815" s="14">
        <f t="shared" si="182"/>
        <v>22</v>
      </c>
      <c r="L815" s="15" t="s">
        <v>469</v>
      </c>
      <c r="M815" s="15" t="s">
        <v>10</v>
      </c>
      <c r="N815" s="14" t="s">
        <v>520</v>
      </c>
      <c r="O815" s="15" t="str">
        <f>"R_"&amp;P815&amp;"_"&amp;F815</f>
        <v>R_PYM_INS_MR</v>
      </c>
      <c r="P815" s="15" t="s">
        <v>502</v>
      </c>
      <c r="Q815" s="15" t="str">
        <f>VLOOKUP(Variables!L815,Nomencalture!$G$38:$H$42,2,0)</f>
        <v>Last Payment / Instalment</v>
      </c>
      <c r="R815" s="16" t="str">
        <f>IF(AND(S815="P",N815="R"),TEXT(T815,"00")&amp;"MB",IF(OR(T815&gt;1,N815="VM"),"L"&amp;TEXT(T815,"00")&amp;"_"&amp;TEXT(U815,"00"),"L"&amp;TEXT(U815,"00")&amp;"M"))</f>
        <v>L00M</v>
      </c>
      <c r="S815" s="16" t="s">
        <v>90</v>
      </c>
      <c r="T815" s="20">
        <v>1</v>
      </c>
      <c r="U815" s="21">
        <v>0</v>
      </c>
      <c r="V815" s="53" t="str">
        <f t="shared" si="186"/>
        <v>ALTER TABLE MDL_ABT_B_PD_TDC_S01 ADD I_MV_R_PYM_INS_MR_L00M NUMBER;</v>
      </c>
      <c r="W815" s="9" t="str">
        <f>","&amp;H815&amp;"(CASE WHEN TIPO_CNSM_CD='"&amp;P815&amp;"' AND "&amp;X815&amp;" THEN "&amp;G815&amp;" END) AS "&amp;I815</f>
        <v>,AVG(CASE WHEN TIPO_CNSM_CD='PYM_INS' AND COLDESTIPCRED='VIVIENDA' AND B.PERIODOMES=TO_CHAR(ADD_MONTHS(A.REF_DATE,-0),'YYYYMM') THEN VM_R_PGOA_CUOT END) AS I_MV_R_PYM_INS_MR_L00M</v>
      </c>
      <c r="X815" s="54" t="str">
        <f t="shared" si="190"/>
        <v>COLDESTIPCRED='VIVIENDA' AND B.PERIODOMES=TO_CHAR(ADD_MONTHS(A.REF_DATE,-0),'YYYYMM')</v>
      </c>
      <c r="Y815" s="54" t="str">
        <f>","&amp;I815&amp;"=B."&amp;I815</f>
        <v>,I_MV_R_PYM_INS_MR_L00M=B.I_MV_R_PYM_INS_MR_L00M</v>
      </c>
      <c r="Z815" s="40" t="str">
        <f>",B."&amp;I815</f>
        <v>,B.I_MV_R_PYM_INS_MR_L00M</v>
      </c>
    </row>
    <row r="816" spans="1:26" x14ac:dyDescent="0.25">
      <c r="A816" s="8" t="s">
        <v>408</v>
      </c>
      <c r="B816" s="21">
        <f t="shared" si="192"/>
        <v>815</v>
      </c>
      <c r="C816" s="15">
        <f t="shared" si="193"/>
        <v>9</v>
      </c>
      <c r="D816" s="15">
        <f t="shared" si="194"/>
        <v>32</v>
      </c>
      <c r="F816" s="48" t="s">
        <v>410</v>
      </c>
      <c r="G816" s="15" t="s">
        <v>317</v>
      </c>
      <c r="H816" s="15" t="s">
        <v>85</v>
      </c>
      <c r="I816" s="61" t="str">
        <f t="shared" si="197"/>
        <v>I_MV_R_PYM_INS_MR_L02_01</v>
      </c>
      <c r="J816" s="15" cm="1">
        <f t="array" ref="J816">SUMPRODUCT(--(I816=$I$2:$I$625))</f>
        <v>0</v>
      </c>
      <c r="K816" s="14">
        <f t="shared" si="182"/>
        <v>24</v>
      </c>
      <c r="L816" s="15" t="s">
        <v>469</v>
      </c>
      <c r="M816" s="15" t="s">
        <v>10</v>
      </c>
      <c r="N816" s="14" t="s">
        <v>520</v>
      </c>
      <c r="O816" s="15" t="str">
        <f>"R_"&amp;P816&amp;"_"&amp;F816</f>
        <v>R_PYM_INS_MR</v>
      </c>
      <c r="P816" s="15" t="s">
        <v>502</v>
      </c>
      <c r="Q816" s="15" t="str">
        <f>VLOOKUP(Variables!L816,Nomencalture!$G$38:$H$42,2,0)</f>
        <v>Last Payment / Instalment</v>
      </c>
      <c r="R816" s="16" t="str">
        <f>IF(AND(S816="P",N816="R"),TEXT(T816,"00")&amp;"MB",IF(OR(T816&gt;1,N816="VM"),"L"&amp;TEXT(T816,"00")&amp;"_"&amp;TEXT(U816,"00"),"L"&amp;TEXT(U816,"00")&amp;"M"))</f>
        <v>L02_01</v>
      </c>
      <c r="S816" s="16" t="s">
        <v>90</v>
      </c>
      <c r="T816" s="16">
        <v>2</v>
      </c>
      <c r="U816" s="22">
        <v>1</v>
      </c>
      <c r="V816" s="53" t="str">
        <f t="shared" si="186"/>
        <v>ALTER TABLE MDL_ABT_B_PD_TDC_S01 ADD I_MV_R_PYM_INS_MR_L02_01 NUMBER;</v>
      </c>
      <c r="W816" s="9" t="str">
        <f>","&amp;H816&amp;"(CASE WHEN TIPO_CNSM_CD='"&amp;P816&amp;"' AND "&amp;X816&amp;" THEN "&amp;G816&amp;" END) AS "&amp;I816</f>
        <v>,AVG(CASE WHEN TIPO_CNSM_CD='PYM_INS' AND COLDESTIPCRED='VIVIENDA' AND B.PERIODOMES=TO_CHAR(ADD_MONTHS(A.REF_DATE,-1),'YYYYMM') THEN VM_R_PGOA_CUOT END) AS I_MV_R_PYM_INS_MR_L02_01</v>
      </c>
      <c r="X816" s="54" t="str">
        <f t="shared" si="190"/>
        <v>COLDESTIPCRED='VIVIENDA' AND B.PERIODOMES=TO_CHAR(ADD_MONTHS(A.REF_DATE,-1),'YYYYMM')</v>
      </c>
      <c r="Y816" s="54" t="str">
        <f>","&amp;I816&amp;"=B."&amp;I816</f>
        <v>,I_MV_R_PYM_INS_MR_L02_01=B.I_MV_R_PYM_INS_MR_L02_01</v>
      </c>
      <c r="Z816" s="40" t="str">
        <f>",B."&amp;I816</f>
        <v>,B.I_MV_R_PYM_INS_MR_L02_01</v>
      </c>
    </row>
    <row r="817" spans="1:26" x14ac:dyDescent="0.25">
      <c r="A817" s="8" t="s">
        <v>408</v>
      </c>
      <c r="B817" s="21">
        <f t="shared" si="192"/>
        <v>816</v>
      </c>
      <c r="C817" s="15">
        <f t="shared" si="193"/>
        <v>10</v>
      </c>
      <c r="D817" s="15">
        <f t="shared" si="194"/>
        <v>32</v>
      </c>
      <c r="F817" s="48" t="s">
        <v>410</v>
      </c>
      <c r="G817" s="15" t="s">
        <v>317</v>
      </c>
      <c r="H817" s="15" t="s">
        <v>85</v>
      </c>
      <c r="I817" s="61" t="str">
        <f t="shared" si="197"/>
        <v>I_MV_R_PYM_INS_MR_L03_02</v>
      </c>
      <c r="J817" s="15" cm="1">
        <f t="array" ref="J817">SUMPRODUCT(--(I817=$I$2:$I$625))</f>
        <v>0</v>
      </c>
      <c r="K817" s="14">
        <f t="shared" si="182"/>
        <v>24</v>
      </c>
      <c r="L817" s="15" t="s">
        <v>469</v>
      </c>
      <c r="M817" s="15" t="s">
        <v>10</v>
      </c>
      <c r="N817" s="14" t="s">
        <v>520</v>
      </c>
      <c r="O817" s="15" t="str">
        <f>"R_"&amp;P817&amp;"_"&amp;F817</f>
        <v>R_PYM_INS_MR</v>
      </c>
      <c r="P817" s="15" t="s">
        <v>502</v>
      </c>
      <c r="Q817" s="15" t="str">
        <f>VLOOKUP(Variables!L817,Nomencalture!$G$38:$H$42,2,0)</f>
        <v>Last Payment / Instalment</v>
      </c>
      <c r="R817" s="16" t="str">
        <f t="shared" ref="R817:R821" si="198">IF(AND(S817="P",N817="R"),TEXT(T817,"00")&amp;"MB",IF(OR(T817&gt;1,N817="VM"),"L"&amp;TEXT(T817,"00")&amp;"_"&amp;TEXT(U817,"00"),"L"&amp;TEXT(U817,"00")&amp;"M"))</f>
        <v>L03_02</v>
      </c>
      <c r="S817" s="16" t="s">
        <v>90</v>
      </c>
      <c r="T817" s="16">
        <v>3</v>
      </c>
      <c r="U817" s="22">
        <v>2</v>
      </c>
      <c r="V817" s="53" t="str">
        <f t="shared" si="186"/>
        <v>ALTER TABLE MDL_ABT_B_PD_TDC_S01 ADD I_MV_R_PYM_INS_MR_L03_02 NUMBER;</v>
      </c>
      <c r="W817" s="9" t="str">
        <f>","&amp;H817&amp;"(CASE WHEN TIPO_CNSM_CD='"&amp;P817&amp;"' AND "&amp;X817&amp;" THEN "&amp;G817&amp;" END) AS "&amp;I817</f>
        <v>,AVG(CASE WHEN TIPO_CNSM_CD='PYM_INS' AND COLDESTIPCRED='VIVIENDA' AND B.PERIODOMES=TO_CHAR(ADD_MONTHS(A.REF_DATE,-2),'YYYYMM') THEN VM_R_PGOA_CUOT END) AS I_MV_R_PYM_INS_MR_L03_02</v>
      </c>
      <c r="X817" s="54" t="str">
        <f t="shared" si="190"/>
        <v>COLDESTIPCRED='VIVIENDA' AND B.PERIODOMES=TO_CHAR(ADD_MONTHS(A.REF_DATE,-2),'YYYYMM')</v>
      </c>
      <c r="Y817" s="54" t="str">
        <f>","&amp;I817&amp;"=B."&amp;I817</f>
        <v>,I_MV_R_PYM_INS_MR_L03_02=B.I_MV_R_PYM_INS_MR_L03_02</v>
      </c>
      <c r="Z817" s="40" t="str">
        <f>",B."&amp;I817</f>
        <v>,B.I_MV_R_PYM_INS_MR_L03_02</v>
      </c>
    </row>
    <row r="818" spans="1:26" x14ac:dyDescent="0.25">
      <c r="A818" s="8" t="s">
        <v>408</v>
      </c>
      <c r="B818" s="21">
        <f t="shared" si="192"/>
        <v>817</v>
      </c>
      <c r="C818" s="15">
        <f t="shared" si="193"/>
        <v>11</v>
      </c>
      <c r="D818" s="15">
        <f t="shared" si="194"/>
        <v>32</v>
      </c>
      <c r="F818" s="48" t="s">
        <v>410</v>
      </c>
      <c r="G818" s="15" t="s">
        <v>318</v>
      </c>
      <c r="H818" s="15" t="s">
        <v>85</v>
      </c>
      <c r="I818" s="61" t="str">
        <f t="shared" si="197"/>
        <v>I_QV_R_PYM_INS_MR_L06_03</v>
      </c>
      <c r="J818" s="15" cm="1">
        <f t="array" ref="J818">SUMPRODUCT(--(I818=$I$2:$I$625))</f>
        <v>0</v>
      </c>
      <c r="K818" s="14">
        <f t="shared" si="182"/>
        <v>24</v>
      </c>
      <c r="L818" s="15" t="s">
        <v>469</v>
      </c>
      <c r="M818" s="15" t="s">
        <v>10</v>
      </c>
      <c r="N818" s="14" t="s">
        <v>521</v>
      </c>
      <c r="O818" s="15" t="str">
        <f>"R_"&amp;P818&amp;"_"&amp;F818</f>
        <v>R_PYM_INS_MR</v>
      </c>
      <c r="P818" s="15" t="s">
        <v>502</v>
      </c>
      <c r="Q818" s="15" t="str">
        <f>VLOOKUP(Variables!L818,Nomencalture!$G$38:$H$42,2,0)</f>
        <v>Last Payment / Instalment</v>
      </c>
      <c r="R818" s="16" t="str">
        <f t="shared" si="198"/>
        <v>L06_03</v>
      </c>
      <c r="S818" s="16" t="s">
        <v>90</v>
      </c>
      <c r="T818" s="16">
        <v>6</v>
      </c>
      <c r="U818" s="22">
        <v>3</v>
      </c>
      <c r="V818" s="53" t="str">
        <f t="shared" si="186"/>
        <v>ALTER TABLE MDL_ABT_B_PD_TDC_S01 ADD I_QV_R_PYM_INS_MR_L06_03 NUMBER;</v>
      </c>
      <c r="W818" s="9" t="str">
        <f>","&amp;H818&amp;"(CASE WHEN TIPO_CNSM_CD='"&amp;P818&amp;"' AND "&amp;X818&amp;" THEN "&amp;G818&amp;" END) AS "&amp;I818</f>
        <v>,AVG(CASE WHEN TIPO_CNSM_CD='PYM_INS' AND COLDESTIPCRED='VIVIENDA' AND B.PERIODOMES=TO_CHAR(ADD_MONTHS(A.REF_DATE,-3),'YYYYMM') THEN VT_R_PGOA_CUOT END) AS I_QV_R_PYM_INS_MR_L06_03</v>
      </c>
      <c r="X818" s="54" t="str">
        <f t="shared" si="190"/>
        <v>COLDESTIPCRED='VIVIENDA' AND B.PERIODOMES=TO_CHAR(ADD_MONTHS(A.REF_DATE,-3),'YYYYMM')</v>
      </c>
      <c r="Y818" s="54" t="str">
        <f>","&amp;I818&amp;"=B."&amp;I818</f>
        <v>,I_QV_R_PYM_INS_MR_L06_03=B.I_QV_R_PYM_INS_MR_L06_03</v>
      </c>
      <c r="Z818" s="40" t="str">
        <f>",B."&amp;I818</f>
        <v>,B.I_QV_R_PYM_INS_MR_L06_03</v>
      </c>
    </row>
    <row r="819" spans="1:26" x14ac:dyDescent="0.25">
      <c r="A819" s="8" t="s">
        <v>408</v>
      </c>
      <c r="B819" s="21">
        <f t="shared" si="192"/>
        <v>818</v>
      </c>
      <c r="C819" s="15">
        <f t="shared" si="193"/>
        <v>12</v>
      </c>
      <c r="D819" s="15">
        <f t="shared" si="194"/>
        <v>32</v>
      </c>
      <c r="F819" s="48" t="s">
        <v>410</v>
      </c>
      <c r="G819" s="15" t="s">
        <v>318</v>
      </c>
      <c r="H819" s="15" t="s">
        <v>85</v>
      </c>
      <c r="I819" s="61" t="str">
        <f t="shared" si="197"/>
        <v>I_QV_R_PYM_INS_MR_L09_06</v>
      </c>
      <c r="J819" s="15" cm="1">
        <f t="array" ref="J819">SUMPRODUCT(--(I819=$I$2:$I$625))</f>
        <v>0</v>
      </c>
      <c r="K819" s="14">
        <f t="shared" ref="K819:K882" si="199">+LEN(I819)</f>
        <v>24</v>
      </c>
      <c r="L819" s="15" t="s">
        <v>469</v>
      </c>
      <c r="M819" s="15" t="s">
        <v>10</v>
      </c>
      <c r="N819" s="14" t="s">
        <v>521</v>
      </c>
      <c r="O819" s="15" t="str">
        <f>"R_"&amp;P819&amp;"_"&amp;F819</f>
        <v>R_PYM_INS_MR</v>
      </c>
      <c r="P819" s="15" t="s">
        <v>502</v>
      </c>
      <c r="Q819" s="15" t="str">
        <f>VLOOKUP(Variables!L819,Nomencalture!$G$38:$H$42,2,0)</f>
        <v>Last Payment / Instalment</v>
      </c>
      <c r="R819" s="16" t="str">
        <f t="shared" si="198"/>
        <v>L09_06</v>
      </c>
      <c r="S819" s="16" t="s">
        <v>90</v>
      </c>
      <c r="T819" s="16">
        <v>9</v>
      </c>
      <c r="U819" s="22">
        <v>6</v>
      </c>
      <c r="V819" s="53" t="str">
        <f t="shared" si="186"/>
        <v>ALTER TABLE MDL_ABT_B_PD_TDC_S01 ADD I_QV_R_PYM_INS_MR_L09_06 NUMBER;</v>
      </c>
      <c r="W819" s="9" t="str">
        <f>","&amp;H819&amp;"(CASE WHEN TIPO_CNSM_CD='"&amp;P819&amp;"' AND "&amp;X819&amp;" THEN "&amp;G819&amp;" END) AS "&amp;I819</f>
        <v>,AVG(CASE WHEN TIPO_CNSM_CD='PYM_INS' AND COLDESTIPCRED='VIVIENDA' AND B.PERIODOMES=TO_CHAR(ADD_MONTHS(A.REF_DATE,-6),'YYYYMM') THEN VT_R_PGOA_CUOT END) AS I_QV_R_PYM_INS_MR_L09_06</v>
      </c>
      <c r="X819" s="54" t="str">
        <f t="shared" si="190"/>
        <v>COLDESTIPCRED='VIVIENDA' AND B.PERIODOMES=TO_CHAR(ADD_MONTHS(A.REF_DATE,-6),'YYYYMM')</v>
      </c>
      <c r="Y819" s="54" t="str">
        <f>","&amp;I819&amp;"=B."&amp;I819</f>
        <v>,I_QV_R_PYM_INS_MR_L09_06=B.I_QV_R_PYM_INS_MR_L09_06</v>
      </c>
      <c r="Z819" s="40" t="str">
        <f>",B."&amp;I819</f>
        <v>,B.I_QV_R_PYM_INS_MR_L09_06</v>
      </c>
    </row>
    <row r="820" spans="1:26" x14ac:dyDescent="0.25">
      <c r="A820" s="8" t="s">
        <v>408</v>
      </c>
      <c r="B820" s="21">
        <f t="shared" si="192"/>
        <v>819</v>
      </c>
      <c r="C820" s="15">
        <f t="shared" si="193"/>
        <v>13</v>
      </c>
      <c r="D820" s="15">
        <f t="shared" si="194"/>
        <v>32</v>
      </c>
      <c r="F820" s="48" t="s">
        <v>410</v>
      </c>
      <c r="G820" s="15" t="s">
        <v>318</v>
      </c>
      <c r="H820" s="15" t="s">
        <v>85</v>
      </c>
      <c r="I820" s="61" t="str">
        <f t="shared" si="197"/>
        <v>I_QV_R_PYM_INS_MR_L12_09</v>
      </c>
      <c r="J820" s="15" cm="1">
        <f t="array" ref="J820">SUMPRODUCT(--(I820=$I$2:$I$625))</f>
        <v>0</v>
      </c>
      <c r="K820" s="14">
        <f t="shared" si="199"/>
        <v>24</v>
      </c>
      <c r="L820" s="15" t="s">
        <v>469</v>
      </c>
      <c r="M820" s="15" t="s">
        <v>10</v>
      </c>
      <c r="N820" s="14" t="s">
        <v>521</v>
      </c>
      <c r="O820" s="15" t="str">
        <f>"R_"&amp;P820&amp;"_"&amp;F820</f>
        <v>R_PYM_INS_MR</v>
      </c>
      <c r="P820" s="15" t="s">
        <v>502</v>
      </c>
      <c r="Q820" s="15" t="str">
        <f>VLOOKUP(Variables!L820,Nomencalture!$G$38:$H$42,2,0)</f>
        <v>Last Payment / Instalment</v>
      </c>
      <c r="R820" s="16" t="str">
        <f t="shared" si="198"/>
        <v>L12_09</v>
      </c>
      <c r="S820" s="16" t="s">
        <v>90</v>
      </c>
      <c r="T820" s="16">
        <v>12</v>
      </c>
      <c r="U820" s="22">
        <v>9</v>
      </c>
      <c r="V820" s="53" t="str">
        <f t="shared" si="186"/>
        <v>ALTER TABLE MDL_ABT_B_PD_TDC_S01 ADD I_QV_R_PYM_INS_MR_L12_09 NUMBER;</v>
      </c>
      <c r="W820" s="9" t="str">
        <f>","&amp;H820&amp;"(CASE WHEN TIPO_CNSM_CD='"&amp;P820&amp;"' AND "&amp;X820&amp;" THEN "&amp;G820&amp;" END) AS "&amp;I820</f>
        <v>,AVG(CASE WHEN TIPO_CNSM_CD='PYM_INS' AND COLDESTIPCRED='VIVIENDA' AND B.PERIODOMES=TO_CHAR(ADD_MONTHS(A.REF_DATE,-9),'YYYYMM') THEN VT_R_PGOA_CUOT END) AS I_QV_R_PYM_INS_MR_L12_09</v>
      </c>
      <c r="X820" s="54" t="str">
        <f t="shared" ref="X820:X851" si="200">IF(S820="P","COLDESTIPCRED='VIVIENDA' AND B.PERIODOMES=TO_CHAR(ADD_MONTHS(A.REF_DATE,-"&amp;U820&amp;"),'YYYYMM')","COLDESTIPCRED='VIVIENDA' AND B.PERIODOMES BETWEEN TO_CHAR(ADD_MONTHS(A.REF_DATE,-"&amp;U820&amp;"),'YYYYMM') AND TO_CHAR(ADD_MONTHS(A.REF_DATE,-"&amp;T820&amp;"),'YYYYMM')")</f>
        <v>COLDESTIPCRED='VIVIENDA' AND B.PERIODOMES=TO_CHAR(ADD_MONTHS(A.REF_DATE,-9),'YYYYMM')</v>
      </c>
      <c r="Y820" s="54" t="str">
        <f>","&amp;I820&amp;"=B."&amp;I820</f>
        <v>,I_QV_R_PYM_INS_MR_L12_09=B.I_QV_R_PYM_INS_MR_L12_09</v>
      </c>
      <c r="Z820" s="40" t="str">
        <f>",B."&amp;I820</f>
        <v>,B.I_QV_R_PYM_INS_MR_L12_09</v>
      </c>
    </row>
    <row r="821" spans="1:26" x14ac:dyDescent="0.25">
      <c r="A821" s="8" t="s">
        <v>408</v>
      </c>
      <c r="B821" s="21">
        <f t="shared" si="192"/>
        <v>820</v>
      </c>
      <c r="C821" s="15">
        <f t="shared" si="193"/>
        <v>14</v>
      </c>
      <c r="D821" s="15">
        <f t="shared" si="194"/>
        <v>32</v>
      </c>
      <c r="F821" s="48" t="s">
        <v>410</v>
      </c>
      <c r="G821" s="15" t="s">
        <v>319</v>
      </c>
      <c r="H821" s="15" t="s">
        <v>85</v>
      </c>
      <c r="I821" s="61" t="str">
        <f t="shared" si="197"/>
        <v>I_SV_R_PYM_INS_MR_L12_06</v>
      </c>
      <c r="J821" s="15" cm="1">
        <f t="array" ref="J821">SUMPRODUCT(--(I821=$I$2:$I$625))</f>
        <v>0</v>
      </c>
      <c r="K821" s="14">
        <f t="shared" si="199"/>
        <v>24</v>
      </c>
      <c r="L821" s="15" t="s">
        <v>469</v>
      </c>
      <c r="M821" s="15" t="s">
        <v>10</v>
      </c>
      <c r="N821" s="14" t="s">
        <v>523</v>
      </c>
      <c r="O821" s="15" t="str">
        <f>"R_"&amp;P821&amp;"_"&amp;F821</f>
        <v>R_PYM_INS_MR</v>
      </c>
      <c r="P821" s="15" t="s">
        <v>502</v>
      </c>
      <c r="Q821" s="15" t="str">
        <f>VLOOKUP(Variables!L821,Nomencalture!$G$38:$H$42,2,0)</f>
        <v>Last Payment / Instalment</v>
      </c>
      <c r="R821" s="16" t="str">
        <f t="shared" si="198"/>
        <v>L12_06</v>
      </c>
      <c r="S821" s="16" t="s">
        <v>90</v>
      </c>
      <c r="T821" s="16">
        <v>12</v>
      </c>
      <c r="U821" s="22">
        <v>6</v>
      </c>
      <c r="V821" s="53" t="str">
        <f t="shared" si="186"/>
        <v>ALTER TABLE MDL_ABT_B_PD_TDC_S01 ADD I_SV_R_PYM_INS_MR_L12_06 NUMBER;</v>
      </c>
      <c r="W821" s="9" t="str">
        <f>","&amp;H821&amp;"(CASE WHEN TIPO_CNSM_CD='"&amp;P821&amp;"' AND "&amp;X821&amp;" THEN "&amp;G821&amp;" END) AS "&amp;I821</f>
        <v>,AVG(CASE WHEN TIPO_CNSM_CD='PYM_INS' AND COLDESTIPCRED='VIVIENDA' AND B.PERIODOMES=TO_CHAR(ADD_MONTHS(A.REF_DATE,-6),'YYYYMM') THEN VS_R_PGOA_CUOT END) AS I_SV_R_PYM_INS_MR_L12_06</v>
      </c>
      <c r="X821" s="54" t="str">
        <f t="shared" si="200"/>
        <v>COLDESTIPCRED='VIVIENDA' AND B.PERIODOMES=TO_CHAR(ADD_MONTHS(A.REF_DATE,-6),'YYYYMM')</v>
      </c>
      <c r="Y821" s="54" t="str">
        <f>","&amp;I821&amp;"=B."&amp;I821</f>
        <v>,I_SV_R_PYM_INS_MR_L12_06=B.I_SV_R_PYM_INS_MR_L12_06</v>
      </c>
      <c r="Z821" s="40" t="str">
        <f>",B."&amp;I821</f>
        <v>,B.I_SV_R_PYM_INS_MR_L12_06</v>
      </c>
    </row>
    <row r="822" spans="1:26" x14ac:dyDescent="0.25">
      <c r="A822" s="8" t="s">
        <v>408</v>
      </c>
      <c r="B822" s="21">
        <f t="shared" si="192"/>
        <v>821</v>
      </c>
      <c r="C822" s="15">
        <f t="shared" si="193"/>
        <v>15</v>
      </c>
      <c r="D822" s="15">
        <f t="shared" si="194"/>
        <v>32</v>
      </c>
      <c r="F822" s="48" t="s">
        <v>410</v>
      </c>
      <c r="G822" s="15" t="s">
        <v>316</v>
      </c>
      <c r="H822" s="15" t="s">
        <v>85</v>
      </c>
      <c r="I822" s="61" t="str">
        <f t="shared" si="197"/>
        <v>I_AV_R_PYM_INS_MR_L03M</v>
      </c>
      <c r="J822" s="15" cm="1">
        <f t="array" ref="J822">SUMPRODUCT(--(I822=$I$2:$I$625))</f>
        <v>0</v>
      </c>
      <c r="K822" s="14">
        <f t="shared" si="199"/>
        <v>22</v>
      </c>
      <c r="L822" s="15" t="s">
        <v>469</v>
      </c>
      <c r="M822" s="15" t="s">
        <v>10</v>
      </c>
      <c r="N822" s="14" t="s">
        <v>15</v>
      </c>
      <c r="O822" s="15" t="str">
        <f>"R_"&amp;P822&amp;"_"&amp;F822</f>
        <v>R_PYM_INS_MR</v>
      </c>
      <c r="P822" s="15" t="s">
        <v>502</v>
      </c>
      <c r="Q822" s="15" t="str">
        <f>VLOOKUP(Variables!L822,Nomencalture!$G$38:$H$42,2,0)</f>
        <v>Last Payment / Instalment</v>
      </c>
      <c r="R822" s="16" t="str">
        <f>IF(AND(S822="P",N822="R"),TEXT(T822,"00")&amp;"MB",IF(OR(T822&gt;1,N822="VM"),"L"&amp;TEXT(T822,"00")&amp;"_"&amp;TEXT(U822,"00"),"L"&amp;TEXT(U822,"00")&amp;"M"))</f>
        <v>L03M</v>
      </c>
      <c r="S822" s="16" t="s">
        <v>54</v>
      </c>
      <c r="T822" s="20">
        <v>1</v>
      </c>
      <c r="U822" s="21">
        <v>3</v>
      </c>
      <c r="V822" s="53" t="str">
        <f t="shared" si="186"/>
        <v>ALTER TABLE MDL_ABT_B_PD_TDC_S01 ADD I_AV_R_PYM_INS_MR_L03M NUMBER;</v>
      </c>
      <c r="W822" s="9" t="str">
        <f>","&amp;H822&amp;"(CASE WHEN TIPO_CNSM_CD='"&amp;P822&amp;"' AND "&amp;X822&amp;" THEN "&amp;G822&amp;" END) AS "&amp;I822</f>
        <v>,AVG(CASE WHEN TIPO_CNSM_CD='PYM_INS' AND COLDESTIPCRED='VIVIENDA' AND B.PERIODOMES BETWEEN TO_CHAR(ADD_MONTHS(A.REF_DATE,-3),'YYYYMM') AND TO_CHAR(ADD_MONTHS(A.REF_DATE,-1),'YYYYMM') THEN R_PGOA_CUOT END) AS I_AV_R_PYM_INS_MR_L03M</v>
      </c>
      <c r="X822" s="54" t="str">
        <f t="shared" si="200"/>
        <v>COLDESTIPCRED='VIVIENDA' AND B.PERIODOMES BETWEEN TO_CHAR(ADD_MONTHS(A.REF_DATE,-3),'YYYYMM') AND TO_CHAR(ADD_MONTHS(A.REF_DATE,-1),'YYYYMM')</v>
      </c>
      <c r="Y822" s="54" t="str">
        <f>","&amp;I822&amp;"=B."&amp;I822</f>
        <v>,I_AV_R_PYM_INS_MR_L03M=B.I_AV_R_PYM_INS_MR_L03M</v>
      </c>
      <c r="Z822" s="40" t="str">
        <f>",B."&amp;I822</f>
        <v>,B.I_AV_R_PYM_INS_MR_L03M</v>
      </c>
    </row>
    <row r="823" spans="1:26" x14ac:dyDescent="0.25">
      <c r="A823" s="8" t="s">
        <v>408</v>
      </c>
      <c r="B823" s="21">
        <f t="shared" si="192"/>
        <v>822</v>
      </c>
      <c r="C823" s="15">
        <f t="shared" si="193"/>
        <v>16</v>
      </c>
      <c r="D823" s="15">
        <f t="shared" si="194"/>
        <v>32</v>
      </c>
      <c r="F823" s="48" t="s">
        <v>410</v>
      </c>
      <c r="G823" s="15" t="s">
        <v>316</v>
      </c>
      <c r="H823" s="15" t="s">
        <v>85</v>
      </c>
      <c r="I823" s="61" t="str">
        <f t="shared" si="197"/>
        <v>I_AV_R_PYM_INS_MR_L06M</v>
      </c>
      <c r="J823" s="15" cm="1">
        <f t="array" ref="J823">SUMPRODUCT(--(I823=$I$2:$I$625))</f>
        <v>0</v>
      </c>
      <c r="K823" s="14">
        <f t="shared" si="199"/>
        <v>22</v>
      </c>
      <c r="L823" s="15" t="s">
        <v>469</v>
      </c>
      <c r="M823" s="15" t="s">
        <v>10</v>
      </c>
      <c r="N823" s="14" t="s">
        <v>15</v>
      </c>
      <c r="O823" s="15" t="str">
        <f>"R_"&amp;P823&amp;"_"&amp;F823</f>
        <v>R_PYM_INS_MR</v>
      </c>
      <c r="P823" s="15" t="s">
        <v>502</v>
      </c>
      <c r="Q823" s="15" t="str">
        <f>VLOOKUP(Variables!L823,Nomencalture!$G$38:$H$42,2,0)</f>
        <v>Last Payment / Instalment</v>
      </c>
      <c r="R823" s="16" t="str">
        <f>IF(AND(S823="P",N823="R"),TEXT(T823,"00")&amp;"MB",IF(OR(T823&gt;1,N823="VM"),"L"&amp;TEXT(T823,"00")&amp;"_"&amp;TEXT(U823,"00"),"L"&amp;TEXT(U823,"00")&amp;"M"))</f>
        <v>L06M</v>
      </c>
      <c r="S823" s="16" t="s">
        <v>54</v>
      </c>
      <c r="T823" s="20">
        <v>1</v>
      </c>
      <c r="U823" s="21">
        <v>6</v>
      </c>
      <c r="V823" s="53" t="str">
        <f t="shared" si="186"/>
        <v>ALTER TABLE MDL_ABT_B_PD_TDC_S01 ADD I_AV_R_PYM_INS_MR_L06M NUMBER;</v>
      </c>
      <c r="W823" s="9" t="str">
        <f>","&amp;H823&amp;"(CASE WHEN TIPO_CNSM_CD='"&amp;P823&amp;"' AND "&amp;X823&amp;" THEN "&amp;G823&amp;" END) AS "&amp;I823</f>
        <v>,AVG(CASE WHEN TIPO_CNSM_CD='PYM_INS' AND COLDESTIPCRED='VIVIENDA' AND B.PERIODOMES BETWEEN TO_CHAR(ADD_MONTHS(A.REF_DATE,-6),'YYYYMM') AND TO_CHAR(ADD_MONTHS(A.REF_DATE,-1),'YYYYMM') THEN R_PGOA_CUOT END) AS I_AV_R_PYM_INS_MR_L06M</v>
      </c>
      <c r="X823" s="54" t="str">
        <f t="shared" si="200"/>
        <v>COLDESTIPCRED='VIVIENDA' AND B.PERIODOMES BETWEEN TO_CHAR(ADD_MONTHS(A.REF_DATE,-6),'YYYYMM') AND TO_CHAR(ADD_MONTHS(A.REF_DATE,-1),'YYYYMM')</v>
      </c>
      <c r="Y823" s="54" t="str">
        <f>","&amp;I823&amp;"=B."&amp;I823</f>
        <v>,I_AV_R_PYM_INS_MR_L06M=B.I_AV_R_PYM_INS_MR_L06M</v>
      </c>
      <c r="Z823" s="40" t="str">
        <f>",B."&amp;I823</f>
        <v>,B.I_AV_R_PYM_INS_MR_L06M</v>
      </c>
    </row>
    <row r="824" spans="1:26" x14ac:dyDescent="0.25">
      <c r="A824" s="8" t="s">
        <v>408</v>
      </c>
      <c r="B824" s="21">
        <f t="shared" si="192"/>
        <v>823</v>
      </c>
      <c r="C824" s="15">
        <f t="shared" si="193"/>
        <v>17</v>
      </c>
      <c r="D824" s="15">
        <f t="shared" si="194"/>
        <v>32</v>
      </c>
      <c r="F824" s="48" t="s">
        <v>410</v>
      </c>
      <c r="G824" s="15" t="s">
        <v>316</v>
      </c>
      <c r="H824" s="15" t="s">
        <v>85</v>
      </c>
      <c r="I824" s="61" t="str">
        <f t="shared" si="197"/>
        <v>I_AV_R_PYM_INS_MR_L12M</v>
      </c>
      <c r="J824" s="15" cm="1">
        <f t="array" ref="J824">SUMPRODUCT(--(I824=$I$2:$I$625))</f>
        <v>0</v>
      </c>
      <c r="K824" s="14">
        <f t="shared" si="199"/>
        <v>22</v>
      </c>
      <c r="L824" s="15" t="s">
        <v>469</v>
      </c>
      <c r="M824" s="15" t="s">
        <v>10</v>
      </c>
      <c r="N824" s="14" t="s">
        <v>15</v>
      </c>
      <c r="O824" s="15" t="str">
        <f>"R_"&amp;P824&amp;"_"&amp;F824</f>
        <v>R_PYM_INS_MR</v>
      </c>
      <c r="P824" s="15" t="s">
        <v>502</v>
      </c>
      <c r="Q824" s="15" t="str">
        <f>VLOOKUP(Variables!L824,Nomencalture!$G$38:$H$42,2,0)</f>
        <v>Last Payment / Instalment</v>
      </c>
      <c r="R824" s="16" t="str">
        <f t="shared" ref="R824:R833" si="201">IF(AND(S824="P",N824="R"),TEXT(T824,"00")&amp;"MB",IF(OR(T824&gt;1,N824="VM"),"L"&amp;TEXT(T824,"00")&amp;"_"&amp;TEXT(U824,"00"),"L"&amp;TEXT(U824,"00")&amp;"M"))</f>
        <v>L12M</v>
      </c>
      <c r="S824" s="16" t="s">
        <v>54</v>
      </c>
      <c r="T824" s="20">
        <v>1</v>
      </c>
      <c r="U824" s="21">
        <v>12</v>
      </c>
      <c r="V824" s="53" t="str">
        <f t="shared" si="186"/>
        <v>ALTER TABLE MDL_ABT_B_PD_TDC_S01 ADD I_AV_R_PYM_INS_MR_L12M NUMBER;</v>
      </c>
      <c r="W824" s="9" t="str">
        <f>","&amp;H824&amp;"(CASE WHEN TIPO_CNSM_CD='"&amp;P824&amp;"' AND "&amp;X824&amp;" THEN "&amp;G824&amp;" END) AS "&amp;I824</f>
        <v>,AVG(CASE WHEN TIPO_CNSM_CD='PYM_INS' AND COLDESTIPCRED='VIVIENDA' AND B.PERIODOMES BETWEEN TO_CHAR(ADD_MONTHS(A.REF_DATE,-12),'YYYYMM') AND TO_CHAR(ADD_MONTHS(A.REF_DATE,-1),'YYYYMM') THEN R_PGOA_CUOT END) AS I_AV_R_PYM_INS_MR_L12M</v>
      </c>
      <c r="X824" s="54" t="str">
        <f t="shared" si="200"/>
        <v>COLDESTIPCRED='VIVIENDA' AND B.PERIODOMES BETWEEN TO_CHAR(ADD_MONTHS(A.REF_DATE,-12),'YYYYMM') AND TO_CHAR(ADD_MONTHS(A.REF_DATE,-1),'YYYYMM')</v>
      </c>
      <c r="Y824" s="54" t="str">
        <f>","&amp;I824&amp;"=B."&amp;I824</f>
        <v>,I_AV_R_PYM_INS_MR_L12M=B.I_AV_R_PYM_INS_MR_L12M</v>
      </c>
      <c r="Z824" s="40" t="str">
        <f>",B."&amp;I824</f>
        <v>,B.I_AV_R_PYM_INS_MR_L12M</v>
      </c>
    </row>
    <row r="825" spans="1:26" x14ac:dyDescent="0.25">
      <c r="A825" s="8" t="s">
        <v>408</v>
      </c>
      <c r="B825" s="21">
        <f t="shared" si="192"/>
        <v>824</v>
      </c>
      <c r="C825" s="15">
        <f t="shared" si="193"/>
        <v>18</v>
      </c>
      <c r="D825" s="15">
        <f t="shared" si="194"/>
        <v>32</v>
      </c>
      <c r="F825" s="48" t="s">
        <v>410</v>
      </c>
      <c r="G825" s="15" t="s">
        <v>316</v>
      </c>
      <c r="H825" s="15" t="s">
        <v>85</v>
      </c>
      <c r="I825" s="61" t="str">
        <f t="shared" si="197"/>
        <v>I_AV_R_PYM_INS_MR_L13_24</v>
      </c>
      <c r="J825" s="15" cm="1">
        <f t="array" ref="J825">SUMPRODUCT(--(I825=$I$2:$I$625))</f>
        <v>0</v>
      </c>
      <c r="K825" s="14">
        <f t="shared" si="199"/>
        <v>24</v>
      </c>
      <c r="L825" s="15" t="s">
        <v>469</v>
      </c>
      <c r="M825" s="15" t="s">
        <v>10</v>
      </c>
      <c r="N825" s="14" t="s">
        <v>15</v>
      </c>
      <c r="O825" s="15" t="str">
        <f>"R_"&amp;P825&amp;"_"&amp;F825</f>
        <v>R_PYM_INS_MR</v>
      </c>
      <c r="P825" s="15" t="s">
        <v>502</v>
      </c>
      <c r="Q825" s="15" t="str">
        <f>VLOOKUP(Variables!L825,Nomencalture!$G$38:$H$42,2,0)</f>
        <v>Last Payment / Instalment</v>
      </c>
      <c r="R825" s="16" t="str">
        <f t="shared" si="201"/>
        <v>L13_24</v>
      </c>
      <c r="S825" s="16" t="s">
        <v>54</v>
      </c>
      <c r="T825" s="20">
        <v>13</v>
      </c>
      <c r="U825" s="21">
        <v>24</v>
      </c>
      <c r="V825" s="53" t="str">
        <f t="shared" si="186"/>
        <v>ALTER TABLE MDL_ABT_B_PD_TDC_S01 ADD I_AV_R_PYM_INS_MR_L13_24 NUMBER;</v>
      </c>
      <c r="W825" s="9" t="str">
        <f>","&amp;H825&amp;"(CASE WHEN TIPO_CNSM_CD='"&amp;P825&amp;"' AND "&amp;X825&amp;" THEN "&amp;G825&amp;" END) AS "&amp;I825</f>
        <v>,AVG(CASE WHEN TIPO_CNSM_CD='PYM_INS' AND COLDESTIPCRED='VIVIENDA' AND B.PERIODOMES BETWEEN TO_CHAR(ADD_MONTHS(A.REF_DATE,-24),'YYYYMM') AND TO_CHAR(ADD_MONTHS(A.REF_DATE,-13),'YYYYMM') THEN R_PGOA_CUOT END) AS I_AV_R_PYM_INS_MR_L13_24</v>
      </c>
      <c r="X825" s="54" t="str">
        <f t="shared" si="200"/>
        <v>COLDESTIPCRED='VIVIENDA' AND B.PERIODOMES BETWEEN TO_CHAR(ADD_MONTHS(A.REF_DATE,-24),'YYYYMM') AND TO_CHAR(ADD_MONTHS(A.REF_DATE,-13),'YYYYMM')</v>
      </c>
      <c r="Y825" s="54" t="str">
        <f>","&amp;I825&amp;"=B."&amp;I825</f>
        <v>,I_AV_R_PYM_INS_MR_L13_24=B.I_AV_R_PYM_INS_MR_L13_24</v>
      </c>
      <c r="Z825" s="40" t="str">
        <f>",B."&amp;I825</f>
        <v>,B.I_AV_R_PYM_INS_MR_L13_24</v>
      </c>
    </row>
    <row r="826" spans="1:26" x14ac:dyDescent="0.25">
      <c r="A826" s="8" t="s">
        <v>408</v>
      </c>
      <c r="B826" s="21">
        <f t="shared" si="192"/>
        <v>825</v>
      </c>
      <c r="C826" s="15">
        <f t="shared" si="193"/>
        <v>19</v>
      </c>
      <c r="D826" s="15">
        <f t="shared" si="194"/>
        <v>32</v>
      </c>
      <c r="F826" s="48" t="s">
        <v>410</v>
      </c>
      <c r="G826" s="15" t="s">
        <v>320</v>
      </c>
      <c r="H826" s="15" t="s">
        <v>86</v>
      </c>
      <c r="I826" s="61" t="str">
        <f t="shared" si="197"/>
        <v>I_SIN_R_PYM_INS_MR_L03M</v>
      </c>
      <c r="J826" s="15" cm="1">
        <f t="array" ref="J826">SUMPRODUCT(--(I826=$I$2:$I$625))</f>
        <v>0</v>
      </c>
      <c r="K826" s="14">
        <f t="shared" si="199"/>
        <v>23</v>
      </c>
      <c r="L826" s="15" t="s">
        <v>469</v>
      </c>
      <c r="M826" s="15" t="s">
        <v>10</v>
      </c>
      <c r="N826" s="14" t="s">
        <v>16</v>
      </c>
      <c r="O826" s="15" t="str">
        <f>"R_"&amp;P826&amp;"_"&amp;F826</f>
        <v>R_PYM_INS_MR</v>
      </c>
      <c r="P826" s="15" t="s">
        <v>502</v>
      </c>
      <c r="Q826" s="15" t="str">
        <f>VLOOKUP(Variables!L826,Nomencalture!$G$38:$H$42,2,0)</f>
        <v>Last Payment / Instalment</v>
      </c>
      <c r="R826" s="16" t="str">
        <f t="shared" si="201"/>
        <v>L03M</v>
      </c>
      <c r="S826" s="16" t="s">
        <v>54</v>
      </c>
      <c r="T826" s="20">
        <v>1</v>
      </c>
      <c r="U826" s="21">
        <v>3</v>
      </c>
      <c r="V826" s="53" t="str">
        <f t="shared" si="186"/>
        <v>ALTER TABLE MDL_ABT_B_PD_TDC_S01 ADD I_SIN_R_PYM_INS_MR_L03M NUMBER;</v>
      </c>
      <c r="W826" s="9" t="str">
        <f>","&amp;H826&amp;"(CASE WHEN TIPO_CNSM_CD='"&amp;P826&amp;"' AND "&amp;X826&amp;" THEN "&amp;G826&amp;" END) AS "&amp;I826</f>
        <v>,SUM(CASE WHEN TIPO_CNSM_CD='PYM_INS' AND COLDESTIPCRED='VIVIENDA' AND B.PERIODOMES BETWEEN TO_CHAR(ADD_MONTHS(A.REF_DATE,-3),'YYYYMM') AND TO_CHAR(ADD_MONTHS(A.REF_DATE,-1),'YYYYMM') THEN IN_R_PGOA_CUOT END) AS I_SIN_R_PYM_INS_MR_L03M</v>
      </c>
      <c r="X826" s="54" t="str">
        <f t="shared" si="200"/>
        <v>COLDESTIPCRED='VIVIENDA' AND B.PERIODOMES BETWEEN TO_CHAR(ADD_MONTHS(A.REF_DATE,-3),'YYYYMM') AND TO_CHAR(ADD_MONTHS(A.REF_DATE,-1),'YYYYMM')</v>
      </c>
      <c r="Y826" s="54" t="str">
        <f>","&amp;I826&amp;"=B."&amp;I826</f>
        <v>,I_SIN_R_PYM_INS_MR_L03M=B.I_SIN_R_PYM_INS_MR_L03M</v>
      </c>
      <c r="Z826" s="40" t="str">
        <f>",B."&amp;I826</f>
        <v>,B.I_SIN_R_PYM_INS_MR_L03M</v>
      </c>
    </row>
    <row r="827" spans="1:26" x14ac:dyDescent="0.25">
      <c r="A827" s="8" t="s">
        <v>408</v>
      </c>
      <c r="B827" s="21">
        <f t="shared" si="192"/>
        <v>826</v>
      </c>
      <c r="C827" s="15">
        <f t="shared" si="193"/>
        <v>20</v>
      </c>
      <c r="D827" s="15">
        <f t="shared" si="194"/>
        <v>32</v>
      </c>
      <c r="F827" s="48" t="s">
        <v>410</v>
      </c>
      <c r="G827" s="15" t="s">
        <v>320</v>
      </c>
      <c r="H827" s="15" t="s">
        <v>86</v>
      </c>
      <c r="I827" s="61" t="str">
        <f t="shared" si="197"/>
        <v>I_SIN_R_PYM_INS_MR_L06M</v>
      </c>
      <c r="J827" s="15" cm="1">
        <f t="array" ref="J827">SUMPRODUCT(--(I827=$I$2:$I$625))</f>
        <v>0</v>
      </c>
      <c r="K827" s="14">
        <f t="shared" si="199"/>
        <v>23</v>
      </c>
      <c r="L827" s="15" t="s">
        <v>469</v>
      </c>
      <c r="M827" s="15" t="s">
        <v>10</v>
      </c>
      <c r="N827" s="14" t="s">
        <v>16</v>
      </c>
      <c r="O827" s="15" t="str">
        <f>"R_"&amp;P827&amp;"_"&amp;F827</f>
        <v>R_PYM_INS_MR</v>
      </c>
      <c r="P827" s="15" t="s">
        <v>502</v>
      </c>
      <c r="Q827" s="15" t="str">
        <f>VLOOKUP(Variables!L827,Nomencalture!$G$38:$H$42,2,0)</f>
        <v>Last Payment / Instalment</v>
      </c>
      <c r="R827" s="16" t="str">
        <f t="shared" si="201"/>
        <v>L06M</v>
      </c>
      <c r="S827" s="16" t="s">
        <v>54</v>
      </c>
      <c r="T827" s="20">
        <v>1</v>
      </c>
      <c r="U827" s="21">
        <v>6</v>
      </c>
      <c r="V827" s="53" t="str">
        <f t="shared" si="186"/>
        <v>ALTER TABLE MDL_ABT_B_PD_TDC_S01 ADD I_SIN_R_PYM_INS_MR_L06M NUMBER;</v>
      </c>
      <c r="W827" s="9" t="str">
        <f>","&amp;H827&amp;"(CASE WHEN TIPO_CNSM_CD='"&amp;P827&amp;"' AND "&amp;X827&amp;" THEN "&amp;G827&amp;" END) AS "&amp;I827</f>
        <v>,SUM(CASE WHEN TIPO_CNSM_CD='PYM_INS' AND COLDESTIPCRED='VIVIENDA' AND B.PERIODOMES BETWEEN TO_CHAR(ADD_MONTHS(A.REF_DATE,-6),'YYYYMM') AND TO_CHAR(ADD_MONTHS(A.REF_DATE,-1),'YYYYMM') THEN IN_R_PGOA_CUOT END) AS I_SIN_R_PYM_INS_MR_L06M</v>
      </c>
      <c r="X827" s="54" t="str">
        <f t="shared" si="200"/>
        <v>COLDESTIPCRED='VIVIENDA' AND B.PERIODOMES BETWEEN TO_CHAR(ADD_MONTHS(A.REF_DATE,-6),'YYYYMM') AND TO_CHAR(ADD_MONTHS(A.REF_DATE,-1),'YYYYMM')</v>
      </c>
      <c r="Y827" s="54" t="str">
        <f>","&amp;I827&amp;"=B."&amp;I827</f>
        <v>,I_SIN_R_PYM_INS_MR_L06M=B.I_SIN_R_PYM_INS_MR_L06M</v>
      </c>
      <c r="Z827" s="40" t="str">
        <f>",B."&amp;I827</f>
        <v>,B.I_SIN_R_PYM_INS_MR_L06M</v>
      </c>
    </row>
    <row r="828" spans="1:26" x14ac:dyDescent="0.25">
      <c r="A828" s="8" t="s">
        <v>408</v>
      </c>
      <c r="B828" s="21">
        <f t="shared" si="192"/>
        <v>827</v>
      </c>
      <c r="C828" s="15">
        <f t="shared" si="193"/>
        <v>21</v>
      </c>
      <c r="D828" s="15">
        <f t="shared" si="194"/>
        <v>32</v>
      </c>
      <c r="F828" s="48" t="s">
        <v>410</v>
      </c>
      <c r="G828" s="15" t="s">
        <v>320</v>
      </c>
      <c r="H828" s="15" t="s">
        <v>86</v>
      </c>
      <c r="I828" s="61" t="str">
        <f t="shared" si="197"/>
        <v>I_SIN_R_PYM_INS_MR_L12M</v>
      </c>
      <c r="J828" s="15" cm="1">
        <f t="array" ref="J828">SUMPRODUCT(--(I828=$I$2:$I$625))</f>
        <v>0</v>
      </c>
      <c r="K828" s="14">
        <f t="shared" si="199"/>
        <v>23</v>
      </c>
      <c r="L828" s="15" t="s">
        <v>469</v>
      </c>
      <c r="M828" s="15" t="s">
        <v>10</v>
      </c>
      <c r="N828" s="14" t="s">
        <v>16</v>
      </c>
      <c r="O828" s="15" t="str">
        <f>"R_"&amp;P828&amp;"_"&amp;F828</f>
        <v>R_PYM_INS_MR</v>
      </c>
      <c r="P828" s="15" t="s">
        <v>502</v>
      </c>
      <c r="Q828" s="15" t="str">
        <f>VLOOKUP(Variables!L828,Nomencalture!$G$38:$H$42,2,0)</f>
        <v>Last Payment / Instalment</v>
      </c>
      <c r="R828" s="16" t="str">
        <f t="shared" si="201"/>
        <v>L12M</v>
      </c>
      <c r="S828" s="16" t="s">
        <v>54</v>
      </c>
      <c r="T828" s="20">
        <v>1</v>
      </c>
      <c r="U828" s="21">
        <v>12</v>
      </c>
      <c r="V828" s="53" t="str">
        <f t="shared" si="186"/>
        <v>ALTER TABLE MDL_ABT_B_PD_TDC_S01 ADD I_SIN_R_PYM_INS_MR_L12M NUMBER;</v>
      </c>
      <c r="W828" s="9" t="str">
        <f>","&amp;H828&amp;"(CASE WHEN TIPO_CNSM_CD='"&amp;P828&amp;"' AND "&amp;X828&amp;" THEN "&amp;G828&amp;" END) AS "&amp;I828</f>
        <v>,SUM(CASE WHEN TIPO_CNSM_CD='PYM_INS' AND COLDESTIPCRED='VIVIENDA' AND B.PERIODOMES BETWEEN TO_CHAR(ADD_MONTHS(A.REF_DATE,-12),'YYYYMM') AND TO_CHAR(ADD_MONTHS(A.REF_DATE,-1),'YYYYMM') THEN IN_R_PGOA_CUOT END) AS I_SIN_R_PYM_INS_MR_L12M</v>
      </c>
      <c r="X828" s="54" t="str">
        <f t="shared" si="200"/>
        <v>COLDESTIPCRED='VIVIENDA' AND B.PERIODOMES BETWEEN TO_CHAR(ADD_MONTHS(A.REF_DATE,-12),'YYYYMM') AND TO_CHAR(ADD_MONTHS(A.REF_DATE,-1),'YYYYMM')</v>
      </c>
      <c r="Y828" s="54" t="str">
        <f>","&amp;I828&amp;"=B."&amp;I828</f>
        <v>,I_SIN_R_PYM_INS_MR_L12M=B.I_SIN_R_PYM_INS_MR_L12M</v>
      </c>
      <c r="Z828" s="40" t="str">
        <f>",B."&amp;I828</f>
        <v>,B.I_SIN_R_PYM_INS_MR_L12M</v>
      </c>
    </row>
    <row r="829" spans="1:26" x14ac:dyDescent="0.25">
      <c r="A829" s="8" t="s">
        <v>408</v>
      </c>
      <c r="B829" s="21">
        <f t="shared" si="192"/>
        <v>828</v>
      </c>
      <c r="C829" s="15">
        <f t="shared" si="193"/>
        <v>22</v>
      </c>
      <c r="D829" s="15">
        <f t="shared" si="194"/>
        <v>32</v>
      </c>
      <c r="F829" s="48" t="s">
        <v>410</v>
      </c>
      <c r="G829" s="15" t="s">
        <v>320</v>
      </c>
      <c r="H829" s="15" t="s">
        <v>86</v>
      </c>
      <c r="I829" s="61" t="str">
        <f t="shared" si="197"/>
        <v>I_SIN_R_PYM_INS_MR_L13_24</v>
      </c>
      <c r="J829" s="15" cm="1">
        <f t="array" ref="J829">SUMPRODUCT(--(I829=$I$2:$I$625))</f>
        <v>0</v>
      </c>
      <c r="K829" s="14">
        <f t="shared" si="199"/>
        <v>25</v>
      </c>
      <c r="L829" s="15" t="s">
        <v>469</v>
      </c>
      <c r="M829" s="15" t="s">
        <v>10</v>
      </c>
      <c r="N829" s="14" t="s">
        <v>16</v>
      </c>
      <c r="O829" s="15" t="str">
        <f>"R_"&amp;P829&amp;"_"&amp;F829</f>
        <v>R_PYM_INS_MR</v>
      </c>
      <c r="P829" s="15" t="s">
        <v>502</v>
      </c>
      <c r="Q829" s="15" t="str">
        <f>VLOOKUP(Variables!L829,Nomencalture!$G$38:$H$42,2,0)</f>
        <v>Last Payment / Instalment</v>
      </c>
      <c r="R829" s="16" t="str">
        <f t="shared" si="201"/>
        <v>L13_24</v>
      </c>
      <c r="S829" s="16" t="s">
        <v>54</v>
      </c>
      <c r="T829" s="20">
        <v>13</v>
      </c>
      <c r="U829" s="21">
        <v>24</v>
      </c>
      <c r="V829" s="53" t="str">
        <f t="shared" si="186"/>
        <v>ALTER TABLE MDL_ABT_B_PD_TDC_S01 ADD I_SIN_R_PYM_INS_MR_L13_24 NUMBER;</v>
      </c>
      <c r="W829" s="9" t="str">
        <f>","&amp;H829&amp;"(CASE WHEN TIPO_CNSM_CD='"&amp;P829&amp;"' AND "&amp;X829&amp;" THEN "&amp;G829&amp;" END) AS "&amp;I829</f>
        <v>,SUM(CASE WHEN TIPO_CNSM_CD='PYM_INS' AND COLDESTIPCRED='VIVIENDA' AND B.PERIODOMES BETWEEN TO_CHAR(ADD_MONTHS(A.REF_DATE,-24),'YYYYMM') AND TO_CHAR(ADD_MONTHS(A.REF_DATE,-13),'YYYYMM') THEN IN_R_PGOA_CUOT END) AS I_SIN_R_PYM_INS_MR_L13_24</v>
      </c>
      <c r="X829" s="54" t="str">
        <f t="shared" si="200"/>
        <v>COLDESTIPCRED='VIVIENDA' AND B.PERIODOMES BETWEEN TO_CHAR(ADD_MONTHS(A.REF_DATE,-24),'YYYYMM') AND TO_CHAR(ADD_MONTHS(A.REF_DATE,-13),'YYYYMM')</v>
      </c>
      <c r="Y829" s="54" t="str">
        <f>","&amp;I829&amp;"=B."&amp;I829</f>
        <v>,I_SIN_R_PYM_INS_MR_L13_24=B.I_SIN_R_PYM_INS_MR_L13_24</v>
      </c>
      <c r="Z829" s="40" t="str">
        <f>",B."&amp;I829</f>
        <v>,B.I_SIN_R_PYM_INS_MR_L13_24</v>
      </c>
    </row>
    <row r="830" spans="1:26" x14ac:dyDescent="0.25">
      <c r="A830" s="8" t="s">
        <v>408</v>
      </c>
      <c r="B830" s="21">
        <f t="shared" si="192"/>
        <v>829</v>
      </c>
      <c r="C830" s="15">
        <f t="shared" si="193"/>
        <v>23</v>
      </c>
      <c r="D830" s="15">
        <f t="shared" si="194"/>
        <v>32</v>
      </c>
      <c r="F830" s="48" t="s">
        <v>410</v>
      </c>
      <c r="G830" s="15" t="s">
        <v>321</v>
      </c>
      <c r="H830" s="15" t="s">
        <v>86</v>
      </c>
      <c r="I830" s="61" t="str">
        <f t="shared" si="197"/>
        <v>I_SDC_R_PYM_INS_MR_L03M</v>
      </c>
      <c r="J830" s="15" cm="1">
        <f t="array" ref="J830">SUMPRODUCT(--(I830=$I$2:$I$625))</f>
        <v>0</v>
      </c>
      <c r="K830" s="14">
        <f t="shared" si="199"/>
        <v>23</v>
      </c>
      <c r="L830" s="15" t="s">
        <v>469</v>
      </c>
      <c r="M830" s="15" t="s">
        <v>10</v>
      </c>
      <c r="N830" s="14" t="s">
        <v>17</v>
      </c>
      <c r="O830" s="15" t="str">
        <f>"R_"&amp;P830&amp;"_"&amp;F830</f>
        <v>R_PYM_INS_MR</v>
      </c>
      <c r="P830" s="15" t="s">
        <v>502</v>
      </c>
      <c r="Q830" s="15" t="str">
        <f>VLOOKUP(Variables!L830,Nomencalture!$G$38:$H$42,2,0)</f>
        <v>Last Payment / Instalment</v>
      </c>
      <c r="R830" s="16" t="str">
        <f t="shared" si="201"/>
        <v>L03M</v>
      </c>
      <c r="S830" s="16" t="s">
        <v>54</v>
      </c>
      <c r="T830" s="20">
        <v>1</v>
      </c>
      <c r="U830" s="21">
        <v>3</v>
      </c>
      <c r="V830" s="53" t="str">
        <f t="shared" si="186"/>
        <v>ALTER TABLE MDL_ABT_B_PD_TDC_S01 ADD I_SDC_R_PYM_INS_MR_L03M NUMBER;</v>
      </c>
      <c r="W830" s="9" t="str">
        <f>","&amp;H830&amp;"(CASE WHEN TIPO_CNSM_CD='"&amp;P830&amp;"' AND "&amp;X830&amp;" THEN "&amp;G830&amp;" END) AS "&amp;I830</f>
        <v>,SUM(CASE WHEN TIPO_CNSM_CD='PYM_INS' AND COLDESTIPCRED='VIVIENDA' AND B.PERIODOMES BETWEEN TO_CHAR(ADD_MONTHS(A.REF_DATE,-3),'YYYYMM') AND TO_CHAR(ADD_MONTHS(A.REF_DATE,-1),'YYYYMM') THEN DC_R_PGOA_CUOT END) AS I_SDC_R_PYM_INS_MR_L03M</v>
      </c>
      <c r="X830" s="54" t="str">
        <f t="shared" si="200"/>
        <v>COLDESTIPCRED='VIVIENDA' AND B.PERIODOMES BETWEEN TO_CHAR(ADD_MONTHS(A.REF_DATE,-3),'YYYYMM') AND TO_CHAR(ADD_MONTHS(A.REF_DATE,-1),'YYYYMM')</v>
      </c>
      <c r="Y830" s="54" t="str">
        <f>","&amp;I830&amp;"=B."&amp;I830</f>
        <v>,I_SDC_R_PYM_INS_MR_L03M=B.I_SDC_R_PYM_INS_MR_L03M</v>
      </c>
      <c r="Z830" s="40" t="str">
        <f>",B."&amp;I830</f>
        <v>,B.I_SDC_R_PYM_INS_MR_L03M</v>
      </c>
    </row>
    <row r="831" spans="1:26" x14ac:dyDescent="0.25">
      <c r="A831" s="8" t="s">
        <v>408</v>
      </c>
      <c r="B831" s="21">
        <f t="shared" si="192"/>
        <v>830</v>
      </c>
      <c r="C831" s="15">
        <f t="shared" si="193"/>
        <v>24</v>
      </c>
      <c r="D831" s="15">
        <f t="shared" si="194"/>
        <v>32</v>
      </c>
      <c r="F831" s="48" t="s">
        <v>410</v>
      </c>
      <c r="G831" s="15" t="s">
        <v>321</v>
      </c>
      <c r="H831" s="15" t="s">
        <v>86</v>
      </c>
      <c r="I831" s="61" t="str">
        <f t="shared" si="197"/>
        <v>I_SDC_R_PYM_INS_MR_L06M</v>
      </c>
      <c r="J831" s="15" cm="1">
        <f t="array" ref="J831">SUMPRODUCT(--(I831=$I$2:$I$625))</f>
        <v>0</v>
      </c>
      <c r="K831" s="14">
        <f t="shared" si="199"/>
        <v>23</v>
      </c>
      <c r="L831" s="15" t="s">
        <v>469</v>
      </c>
      <c r="M831" s="15" t="s">
        <v>10</v>
      </c>
      <c r="N831" s="14" t="s">
        <v>17</v>
      </c>
      <c r="O831" s="15" t="str">
        <f>"R_"&amp;P831&amp;"_"&amp;F831</f>
        <v>R_PYM_INS_MR</v>
      </c>
      <c r="P831" s="15" t="s">
        <v>502</v>
      </c>
      <c r="Q831" s="15" t="str">
        <f>VLOOKUP(Variables!L831,Nomencalture!$G$38:$H$42,2,0)</f>
        <v>Last Payment / Instalment</v>
      </c>
      <c r="R831" s="16" t="str">
        <f t="shared" si="201"/>
        <v>L06M</v>
      </c>
      <c r="S831" s="16" t="s">
        <v>54</v>
      </c>
      <c r="T831" s="20">
        <v>1</v>
      </c>
      <c r="U831" s="21">
        <v>6</v>
      </c>
      <c r="V831" s="53" t="str">
        <f t="shared" si="186"/>
        <v>ALTER TABLE MDL_ABT_B_PD_TDC_S01 ADD I_SDC_R_PYM_INS_MR_L06M NUMBER;</v>
      </c>
      <c r="W831" s="9" t="str">
        <f>","&amp;H831&amp;"(CASE WHEN TIPO_CNSM_CD='"&amp;P831&amp;"' AND "&amp;X831&amp;" THEN "&amp;G831&amp;" END) AS "&amp;I831</f>
        <v>,SUM(CASE WHEN TIPO_CNSM_CD='PYM_INS' AND COLDESTIPCRED='VIVIENDA' AND B.PERIODOMES BETWEEN TO_CHAR(ADD_MONTHS(A.REF_DATE,-6),'YYYYMM') AND TO_CHAR(ADD_MONTHS(A.REF_DATE,-1),'YYYYMM') THEN DC_R_PGOA_CUOT END) AS I_SDC_R_PYM_INS_MR_L06M</v>
      </c>
      <c r="X831" s="54" t="str">
        <f t="shared" si="200"/>
        <v>COLDESTIPCRED='VIVIENDA' AND B.PERIODOMES BETWEEN TO_CHAR(ADD_MONTHS(A.REF_DATE,-6),'YYYYMM') AND TO_CHAR(ADD_MONTHS(A.REF_DATE,-1),'YYYYMM')</v>
      </c>
      <c r="Y831" s="54" t="str">
        <f>","&amp;I831&amp;"=B."&amp;I831</f>
        <v>,I_SDC_R_PYM_INS_MR_L06M=B.I_SDC_R_PYM_INS_MR_L06M</v>
      </c>
      <c r="Z831" s="40" t="str">
        <f>",B."&amp;I831</f>
        <v>,B.I_SDC_R_PYM_INS_MR_L06M</v>
      </c>
    </row>
    <row r="832" spans="1:26" x14ac:dyDescent="0.25">
      <c r="A832" s="8" t="s">
        <v>408</v>
      </c>
      <c r="B832" s="21">
        <f t="shared" si="192"/>
        <v>831</v>
      </c>
      <c r="C832" s="15">
        <f t="shared" si="193"/>
        <v>25</v>
      </c>
      <c r="D832" s="15">
        <f t="shared" si="194"/>
        <v>32</v>
      </c>
      <c r="F832" s="48" t="s">
        <v>410</v>
      </c>
      <c r="G832" s="15" t="s">
        <v>321</v>
      </c>
      <c r="H832" s="15" t="s">
        <v>86</v>
      </c>
      <c r="I832" s="61" t="str">
        <f t="shared" si="197"/>
        <v>I_SDC_R_PYM_INS_MR_L12M</v>
      </c>
      <c r="J832" s="15" cm="1">
        <f t="array" ref="J832">SUMPRODUCT(--(I832=$I$2:$I$625))</f>
        <v>0</v>
      </c>
      <c r="K832" s="14">
        <f t="shared" si="199"/>
        <v>23</v>
      </c>
      <c r="L832" s="15" t="s">
        <v>469</v>
      </c>
      <c r="M832" s="15" t="s">
        <v>10</v>
      </c>
      <c r="N832" s="14" t="s">
        <v>17</v>
      </c>
      <c r="O832" s="15" t="str">
        <f>"R_"&amp;P832&amp;"_"&amp;F832</f>
        <v>R_PYM_INS_MR</v>
      </c>
      <c r="P832" s="15" t="s">
        <v>502</v>
      </c>
      <c r="Q832" s="15" t="str">
        <f>VLOOKUP(Variables!L832,Nomencalture!$G$38:$H$42,2,0)</f>
        <v>Last Payment / Instalment</v>
      </c>
      <c r="R832" s="16" t="str">
        <f t="shared" si="201"/>
        <v>L12M</v>
      </c>
      <c r="S832" s="16" t="s">
        <v>54</v>
      </c>
      <c r="T832" s="20">
        <v>1</v>
      </c>
      <c r="U832" s="21">
        <v>12</v>
      </c>
      <c r="V832" s="53" t="str">
        <f t="shared" si="186"/>
        <v>ALTER TABLE MDL_ABT_B_PD_TDC_S01 ADD I_SDC_R_PYM_INS_MR_L12M NUMBER;</v>
      </c>
      <c r="W832" s="9" t="str">
        <f>","&amp;H832&amp;"(CASE WHEN TIPO_CNSM_CD='"&amp;P832&amp;"' AND "&amp;X832&amp;" THEN "&amp;G832&amp;" END) AS "&amp;I832</f>
        <v>,SUM(CASE WHEN TIPO_CNSM_CD='PYM_INS' AND COLDESTIPCRED='VIVIENDA' AND B.PERIODOMES BETWEEN TO_CHAR(ADD_MONTHS(A.REF_DATE,-12),'YYYYMM') AND TO_CHAR(ADD_MONTHS(A.REF_DATE,-1),'YYYYMM') THEN DC_R_PGOA_CUOT END) AS I_SDC_R_PYM_INS_MR_L12M</v>
      </c>
      <c r="X832" s="54" t="str">
        <f t="shared" si="200"/>
        <v>COLDESTIPCRED='VIVIENDA' AND B.PERIODOMES BETWEEN TO_CHAR(ADD_MONTHS(A.REF_DATE,-12),'YYYYMM') AND TO_CHAR(ADD_MONTHS(A.REF_DATE,-1),'YYYYMM')</v>
      </c>
      <c r="Y832" s="54" t="str">
        <f>","&amp;I832&amp;"=B."&amp;I832</f>
        <v>,I_SDC_R_PYM_INS_MR_L12M=B.I_SDC_R_PYM_INS_MR_L12M</v>
      </c>
      <c r="Z832" s="40" t="str">
        <f>",B."&amp;I832</f>
        <v>,B.I_SDC_R_PYM_INS_MR_L12M</v>
      </c>
    </row>
    <row r="833" spans="1:26" x14ac:dyDescent="0.25">
      <c r="A833" s="30" t="s">
        <v>408</v>
      </c>
      <c r="B833" s="24">
        <f t="shared" si="192"/>
        <v>832</v>
      </c>
      <c r="C833" s="18">
        <f t="shared" si="193"/>
        <v>26</v>
      </c>
      <c r="D833" s="18">
        <f t="shared" si="194"/>
        <v>32</v>
      </c>
      <c r="E833" s="49"/>
      <c r="F833" s="49" t="s">
        <v>410</v>
      </c>
      <c r="G833" s="18" t="s">
        <v>321</v>
      </c>
      <c r="H833" s="18" t="s">
        <v>86</v>
      </c>
      <c r="I833" s="62" t="str">
        <f t="shared" si="197"/>
        <v>I_SDC_R_PYM_INS_MR_L13_24</v>
      </c>
      <c r="J833" s="18" cm="1">
        <f t="array" ref="J833">SUMPRODUCT(--(I833=$I$2:$I$625))</f>
        <v>0</v>
      </c>
      <c r="K833" s="17">
        <f t="shared" si="199"/>
        <v>25</v>
      </c>
      <c r="L833" s="18" t="s">
        <v>469</v>
      </c>
      <c r="M833" s="18" t="s">
        <v>10</v>
      </c>
      <c r="N833" s="17" t="s">
        <v>17</v>
      </c>
      <c r="O833" s="18" t="str">
        <f>"R_"&amp;P833&amp;"_"&amp;F833</f>
        <v>R_PYM_INS_MR</v>
      </c>
      <c r="P833" s="18" t="s">
        <v>502</v>
      </c>
      <c r="Q833" s="18" t="str">
        <f>VLOOKUP(Variables!L833,Nomencalture!$G$38:$H$42,2,0)</f>
        <v>Last Payment / Instalment</v>
      </c>
      <c r="R833" s="19" t="str">
        <f t="shared" si="201"/>
        <v>L13_24</v>
      </c>
      <c r="S833" s="19" t="s">
        <v>54</v>
      </c>
      <c r="T833" s="23">
        <v>13</v>
      </c>
      <c r="U833" s="24">
        <v>24</v>
      </c>
      <c r="V833" s="53" t="str">
        <f t="shared" si="186"/>
        <v>ALTER TABLE MDL_ABT_B_PD_TDC_S01 ADD I_SDC_R_PYM_INS_MR_L13_24 NUMBER;</v>
      </c>
      <c r="W833" s="9" t="str">
        <f>","&amp;H833&amp;"(CASE WHEN TIPO_CNSM_CD='"&amp;P833&amp;"' AND "&amp;X833&amp;" THEN "&amp;G833&amp;" END) AS "&amp;I833</f>
        <v>,SUM(CASE WHEN TIPO_CNSM_CD='PYM_INS' AND COLDESTIPCRED='VIVIENDA' AND B.PERIODOMES BETWEEN TO_CHAR(ADD_MONTHS(A.REF_DATE,-24),'YYYYMM') AND TO_CHAR(ADD_MONTHS(A.REF_DATE,-13),'YYYYMM') THEN DC_R_PGOA_CUOT END) AS I_SDC_R_PYM_INS_MR_L13_24</v>
      </c>
      <c r="X833" s="57" t="str">
        <f t="shared" si="200"/>
        <v>COLDESTIPCRED='VIVIENDA' AND B.PERIODOMES BETWEEN TO_CHAR(ADD_MONTHS(A.REF_DATE,-24),'YYYYMM') AND TO_CHAR(ADD_MONTHS(A.REF_DATE,-13),'YYYYMM')</v>
      </c>
      <c r="Y833" s="54" t="str">
        <f>","&amp;I833&amp;"=B."&amp;I833</f>
        <v>,I_SDC_R_PYM_INS_MR_L13_24=B.I_SDC_R_PYM_INS_MR_L13_24</v>
      </c>
      <c r="Z833" s="40" t="str">
        <f>",B."&amp;I833</f>
        <v>,B.I_SDC_R_PYM_INS_MR_L13_24</v>
      </c>
    </row>
    <row r="834" spans="1:26" x14ac:dyDescent="0.25">
      <c r="A834" s="8" t="s">
        <v>408</v>
      </c>
      <c r="B834" s="21">
        <f t="shared" si="192"/>
        <v>833</v>
      </c>
      <c r="C834" s="15">
        <f t="shared" si="193"/>
        <v>1</v>
      </c>
      <c r="D834" s="15">
        <f t="shared" si="194"/>
        <v>33</v>
      </c>
      <c r="F834" s="48" t="s">
        <v>410</v>
      </c>
      <c r="G834" s="15" t="s">
        <v>298</v>
      </c>
      <c r="H834" s="15" t="s">
        <v>85</v>
      </c>
      <c r="I834" s="61" t="str">
        <f>M834&amp;"_"&amp;IF(N834&lt;&gt;"R",N834&amp;"_","")&amp;O834&amp;IF(R834&lt;&gt;"", "_", "")&amp;R834</f>
        <v>I_R_PID_BAL_MR_00MB</v>
      </c>
      <c r="J834" s="15" cm="1">
        <f t="array" ref="J834">SUMPRODUCT(--(I834=$I$2:$I$625))</f>
        <v>0</v>
      </c>
      <c r="K834" s="14">
        <f t="shared" si="199"/>
        <v>19</v>
      </c>
      <c r="L834" s="15" t="s">
        <v>468</v>
      </c>
      <c r="M834" s="15" t="s">
        <v>10</v>
      </c>
      <c r="N834" s="14" t="s">
        <v>11</v>
      </c>
      <c r="O834" s="15" t="str">
        <f>"R_"&amp;P834&amp;"_"&amp;F834</f>
        <v>R_PID_BAL_MR</v>
      </c>
      <c r="P834" s="15" t="s">
        <v>503</v>
      </c>
      <c r="Q834" s="15" t="str">
        <f>VLOOKUP(Variables!L834,Nomencalture!$G$38:$H$42,2,0)</f>
        <v>Paid Amount / Last Outstanding Balance</v>
      </c>
      <c r="R834" s="16" t="str">
        <f t="shared" ref="R834:R840" si="202">IF(AND(S834="P",N834="R"),TEXT(T834,"00")&amp;"MB",IF(T834&gt;1,"L"&amp;TEXT(T834,"00")&amp;"_"&amp;TEXT(U834,"00"),"L"&amp;TEXT(U834,"00")&amp;"M"))</f>
        <v>00MB</v>
      </c>
      <c r="S834" s="16" t="s">
        <v>90</v>
      </c>
      <c r="T834" s="21">
        <v>0</v>
      </c>
      <c r="U834" s="21">
        <v>0</v>
      </c>
      <c r="V834" s="53" t="str">
        <f t="shared" ref="V834:V897" si="203">"ALTER TABLE MDL_ABT_B_PD_TDC_S01 ADD "&amp;I834&amp;" NUMBER;"</f>
        <v>ALTER TABLE MDL_ABT_B_PD_TDC_S01 ADD I_R_PID_BAL_MR_00MB NUMBER;</v>
      </c>
      <c r="W834" s="9" t="str">
        <f>","&amp;H834&amp;"(CASE WHEN TIPO_CNSM_CD='"&amp;P834&amp;"' AND "&amp;X834&amp;" THEN "&amp;G834&amp;" END) AS "&amp;I834</f>
        <v>,AVG(CASE WHEN TIPO_CNSM_CD='PID_BAL' AND COLDESTIPCRED='VIVIENDA' AND B.PERIODOMES=TO_CHAR(ADD_MONTHS(A.REF_DATE,-0),'YYYYMM') THEN R_PGOT_SDOT END) AS I_R_PID_BAL_MR_00MB</v>
      </c>
      <c r="X834" s="54" t="str">
        <f t="shared" si="200"/>
        <v>COLDESTIPCRED='VIVIENDA' AND B.PERIODOMES=TO_CHAR(ADD_MONTHS(A.REF_DATE,-0),'YYYYMM')</v>
      </c>
      <c r="Y834" s="54" t="str">
        <f>","&amp;I834&amp;"=B."&amp;I834</f>
        <v>,I_R_PID_BAL_MR_00MB=B.I_R_PID_BAL_MR_00MB</v>
      </c>
      <c r="Z834" s="40" t="str">
        <f>",B."&amp;I834</f>
        <v>,B.I_R_PID_BAL_MR_00MB</v>
      </c>
    </row>
    <row r="835" spans="1:26" x14ac:dyDescent="0.25">
      <c r="A835" s="8" t="s">
        <v>408</v>
      </c>
      <c r="B835" s="21">
        <f t="shared" si="192"/>
        <v>834</v>
      </c>
      <c r="C835" s="15">
        <f t="shared" si="193"/>
        <v>2</v>
      </c>
      <c r="D835" s="15">
        <f t="shared" si="194"/>
        <v>33</v>
      </c>
      <c r="F835" s="48" t="s">
        <v>410</v>
      </c>
      <c r="G835" s="15" t="s">
        <v>298</v>
      </c>
      <c r="H835" s="15" t="s">
        <v>85</v>
      </c>
      <c r="I835" s="61" t="str">
        <f t="shared" ref="I835:I859" si="204">M835&amp;"_"&amp;IF(N835&lt;&gt;"R",N835&amp;"_","")&amp;O835&amp;IF(R835&lt;&gt;"", "_", "")&amp;R835</f>
        <v>I_R_PID_BAL_MR_01MB</v>
      </c>
      <c r="J835" s="15" cm="1">
        <f t="array" ref="J835">SUMPRODUCT(--(I835=$I$2:$I$625))</f>
        <v>0</v>
      </c>
      <c r="K835" s="14">
        <f t="shared" si="199"/>
        <v>19</v>
      </c>
      <c r="L835" s="15" t="s">
        <v>468</v>
      </c>
      <c r="M835" s="15" t="s">
        <v>10</v>
      </c>
      <c r="N835" s="14" t="s">
        <v>11</v>
      </c>
      <c r="O835" s="15" t="str">
        <f>"R_"&amp;P835&amp;"_"&amp;F835</f>
        <v>R_PID_BAL_MR</v>
      </c>
      <c r="P835" s="15" t="s">
        <v>503</v>
      </c>
      <c r="Q835" s="15" t="str">
        <f>VLOOKUP(Variables!L835,Nomencalture!$G$38:$H$42,2,0)</f>
        <v>Paid Amount / Last Outstanding Balance</v>
      </c>
      <c r="R835" s="16" t="str">
        <f t="shared" si="202"/>
        <v>01MB</v>
      </c>
      <c r="S835" s="16" t="s">
        <v>90</v>
      </c>
      <c r="T835" s="21">
        <v>1</v>
      </c>
      <c r="U835" s="21">
        <v>1</v>
      </c>
      <c r="V835" s="53" t="str">
        <f t="shared" si="203"/>
        <v>ALTER TABLE MDL_ABT_B_PD_TDC_S01 ADD I_R_PID_BAL_MR_01MB NUMBER;</v>
      </c>
      <c r="W835" s="9" t="str">
        <f>","&amp;H835&amp;"(CASE WHEN TIPO_CNSM_CD='"&amp;P835&amp;"' AND "&amp;X835&amp;" THEN "&amp;G835&amp;" END) AS "&amp;I835</f>
        <v>,AVG(CASE WHEN TIPO_CNSM_CD='PID_BAL' AND COLDESTIPCRED='VIVIENDA' AND B.PERIODOMES=TO_CHAR(ADD_MONTHS(A.REF_DATE,-1),'YYYYMM') THEN R_PGOT_SDOT END) AS I_R_PID_BAL_MR_01MB</v>
      </c>
      <c r="X835" s="54" t="str">
        <f t="shared" si="200"/>
        <v>COLDESTIPCRED='VIVIENDA' AND B.PERIODOMES=TO_CHAR(ADD_MONTHS(A.REF_DATE,-1),'YYYYMM')</v>
      </c>
      <c r="Y835" s="54" t="str">
        <f>","&amp;I835&amp;"=B."&amp;I835</f>
        <v>,I_R_PID_BAL_MR_01MB=B.I_R_PID_BAL_MR_01MB</v>
      </c>
      <c r="Z835" s="40" t="str">
        <f>",B."&amp;I835</f>
        <v>,B.I_R_PID_BAL_MR_01MB</v>
      </c>
    </row>
    <row r="836" spans="1:26" x14ac:dyDescent="0.25">
      <c r="A836" s="8" t="s">
        <v>408</v>
      </c>
      <c r="B836" s="21">
        <f t="shared" si="192"/>
        <v>835</v>
      </c>
      <c r="C836" s="15">
        <f t="shared" si="193"/>
        <v>3</v>
      </c>
      <c r="D836" s="15">
        <f t="shared" si="194"/>
        <v>33</v>
      </c>
      <c r="F836" s="48" t="s">
        <v>410</v>
      </c>
      <c r="G836" s="15" t="s">
        <v>298</v>
      </c>
      <c r="H836" s="15" t="s">
        <v>85</v>
      </c>
      <c r="I836" s="61" t="str">
        <f t="shared" si="204"/>
        <v>I_R_PID_BAL_MR_02MB</v>
      </c>
      <c r="J836" s="15" cm="1">
        <f t="array" ref="J836">SUMPRODUCT(--(I836=$I$2:$I$625))</f>
        <v>0</v>
      </c>
      <c r="K836" s="14">
        <f t="shared" si="199"/>
        <v>19</v>
      </c>
      <c r="L836" s="15" t="s">
        <v>468</v>
      </c>
      <c r="M836" s="15" t="s">
        <v>10</v>
      </c>
      <c r="N836" s="14" t="s">
        <v>11</v>
      </c>
      <c r="O836" s="15" t="str">
        <f>"R_"&amp;P836&amp;"_"&amp;F836</f>
        <v>R_PID_BAL_MR</v>
      </c>
      <c r="P836" s="15" t="s">
        <v>503</v>
      </c>
      <c r="Q836" s="15" t="str">
        <f>VLOOKUP(Variables!L836,Nomencalture!$G$38:$H$42,2,0)</f>
        <v>Paid Amount / Last Outstanding Balance</v>
      </c>
      <c r="R836" s="16" t="str">
        <f t="shared" si="202"/>
        <v>02MB</v>
      </c>
      <c r="S836" s="16" t="s">
        <v>90</v>
      </c>
      <c r="T836" s="21">
        <v>2</v>
      </c>
      <c r="U836" s="21">
        <v>2</v>
      </c>
      <c r="V836" s="53" t="str">
        <f t="shared" si="203"/>
        <v>ALTER TABLE MDL_ABT_B_PD_TDC_S01 ADD I_R_PID_BAL_MR_02MB NUMBER;</v>
      </c>
      <c r="W836" s="9" t="str">
        <f>","&amp;H836&amp;"(CASE WHEN TIPO_CNSM_CD='"&amp;P836&amp;"' AND "&amp;X836&amp;" THEN "&amp;G836&amp;" END) AS "&amp;I836</f>
        <v>,AVG(CASE WHEN TIPO_CNSM_CD='PID_BAL' AND COLDESTIPCRED='VIVIENDA' AND B.PERIODOMES=TO_CHAR(ADD_MONTHS(A.REF_DATE,-2),'YYYYMM') THEN R_PGOT_SDOT END) AS I_R_PID_BAL_MR_02MB</v>
      </c>
      <c r="X836" s="54" t="str">
        <f t="shared" si="200"/>
        <v>COLDESTIPCRED='VIVIENDA' AND B.PERIODOMES=TO_CHAR(ADD_MONTHS(A.REF_DATE,-2),'YYYYMM')</v>
      </c>
      <c r="Y836" s="54" t="str">
        <f>","&amp;I836&amp;"=B."&amp;I836</f>
        <v>,I_R_PID_BAL_MR_02MB=B.I_R_PID_BAL_MR_02MB</v>
      </c>
      <c r="Z836" s="40" t="str">
        <f>",B."&amp;I836</f>
        <v>,B.I_R_PID_BAL_MR_02MB</v>
      </c>
    </row>
    <row r="837" spans="1:26" x14ac:dyDescent="0.25">
      <c r="A837" s="8" t="s">
        <v>408</v>
      </c>
      <c r="B837" s="21">
        <f t="shared" si="192"/>
        <v>836</v>
      </c>
      <c r="C837" s="15">
        <f t="shared" si="193"/>
        <v>4</v>
      </c>
      <c r="D837" s="15">
        <f t="shared" si="194"/>
        <v>33</v>
      </c>
      <c r="F837" s="48" t="s">
        <v>410</v>
      </c>
      <c r="G837" s="15" t="s">
        <v>298</v>
      </c>
      <c r="H837" s="15" t="s">
        <v>85</v>
      </c>
      <c r="I837" s="61" t="str">
        <f t="shared" si="204"/>
        <v>I_R_PID_BAL_MR_03MB</v>
      </c>
      <c r="J837" s="15" cm="1">
        <f t="array" ref="J837">SUMPRODUCT(--(I837=$I$2:$I$625))</f>
        <v>0</v>
      </c>
      <c r="K837" s="14">
        <f t="shared" si="199"/>
        <v>19</v>
      </c>
      <c r="L837" s="15" t="s">
        <v>468</v>
      </c>
      <c r="M837" s="15" t="s">
        <v>10</v>
      </c>
      <c r="N837" s="14" t="s">
        <v>11</v>
      </c>
      <c r="O837" s="15" t="str">
        <f>"R_"&amp;P837&amp;"_"&amp;F837</f>
        <v>R_PID_BAL_MR</v>
      </c>
      <c r="P837" s="15" t="s">
        <v>503</v>
      </c>
      <c r="Q837" s="15" t="str">
        <f>VLOOKUP(Variables!L837,Nomencalture!$G$38:$H$42,2,0)</f>
        <v>Paid Amount / Last Outstanding Balance</v>
      </c>
      <c r="R837" s="16" t="str">
        <f t="shared" si="202"/>
        <v>03MB</v>
      </c>
      <c r="S837" s="16" t="s">
        <v>90</v>
      </c>
      <c r="T837" s="21">
        <v>3</v>
      </c>
      <c r="U837" s="21">
        <v>3</v>
      </c>
      <c r="V837" s="53" t="str">
        <f t="shared" si="203"/>
        <v>ALTER TABLE MDL_ABT_B_PD_TDC_S01 ADD I_R_PID_BAL_MR_03MB NUMBER;</v>
      </c>
      <c r="W837" s="9" t="str">
        <f>","&amp;H837&amp;"(CASE WHEN TIPO_CNSM_CD='"&amp;P837&amp;"' AND "&amp;X837&amp;" THEN "&amp;G837&amp;" END) AS "&amp;I837</f>
        <v>,AVG(CASE WHEN TIPO_CNSM_CD='PID_BAL' AND COLDESTIPCRED='VIVIENDA' AND B.PERIODOMES=TO_CHAR(ADD_MONTHS(A.REF_DATE,-3),'YYYYMM') THEN R_PGOT_SDOT END) AS I_R_PID_BAL_MR_03MB</v>
      </c>
      <c r="X837" s="54" t="str">
        <f t="shared" si="200"/>
        <v>COLDESTIPCRED='VIVIENDA' AND B.PERIODOMES=TO_CHAR(ADD_MONTHS(A.REF_DATE,-3),'YYYYMM')</v>
      </c>
      <c r="Y837" s="54" t="str">
        <f>","&amp;I837&amp;"=B."&amp;I837</f>
        <v>,I_R_PID_BAL_MR_03MB=B.I_R_PID_BAL_MR_03MB</v>
      </c>
      <c r="Z837" s="40" t="str">
        <f>",B."&amp;I837</f>
        <v>,B.I_R_PID_BAL_MR_03MB</v>
      </c>
    </row>
    <row r="838" spans="1:26" x14ac:dyDescent="0.25">
      <c r="A838" s="8" t="s">
        <v>408</v>
      </c>
      <c r="B838" s="21">
        <f t="shared" si="192"/>
        <v>837</v>
      </c>
      <c r="C838" s="15">
        <f t="shared" si="193"/>
        <v>5</v>
      </c>
      <c r="D838" s="15">
        <f t="shared" si="194"/>
        <v>33</v>
      </c>
      <c r="F838" s="48" t="s">
        <v>410</v>
      </c>
      <c r="G838" s="15" t="s">
        <v>298</v>
      </c>
      <c r="H838" s="15" t="s">
        <v>85</v>
      </c>
      <c r="I838" s="61" t="str">
        <f t="shared" si="204"/>
        <v>I_R_PID_BAL_MR_06MB</v>
      </c>
      <c r="J838" s="15" cm="1">
        <f t="array" ref="J838">SUMPRODUCT(--(I838=$I$2:$I$625))</f>
        <v>0</v>
      </c>
      <c r="K838" s="14">
        <f t="shared" si="199"/>
        <v>19</v>
      </c>
      <c r="L838" s="15" t="s">
        <v>468</v>
      </c>
      <c r="M838" s="15" t="s">
        <v>10</v>
      </c>
      <c r="N838" s="14" t="s">
        <v>11</v>
      </c>
      <c r="O838" s="15" t="str">
        <f>"R_"&amp;P838&amp;"_"&amp;F838</f>
        <v>R_PID_BAL_MR</v>
      </c>
      <c r="P838" s="15" t="s">
        <v>503</v>
      </c>
      <c r="Q838" s="15" t="str">
        <f>VLOOKUP(Variables!L838,Nomencalture!$G$38:$H$42,2,0)</f>
        <v>Paid Amount / Last Outstanding Balance</v>
      </c>
      <c r="R838" s="16" t="str">
        <f t="shared" si="202"/>
        <v>06MB</v>
      </c>
      <c r="S838" s="16" t="s">
        <v>90</v>
      </c>
      <c r="T838" s="21">
        <v>6</v>
      </c>
      <c r="U838" s="21">
        <v>6</v>
      </c>
      <c r="V838" s="53" t="str">
        <f t="shared" si="203"/>
        <v>ALTER TABLE MDL_ABT_B_PD_TDC_S01 ADD I_R_PID_BAL_MR_06MB NUMBER;</v>
      </c>
      <c r="W838" s="9" t="str">
        <f>","&amp;H838&amp;"(CASE WHEN TIPO_CNSM_CD='"&amp;P838&amp;"' AND "&amp;X838&amp;" THEN "&amp;G838&amp;" END) AS "&amp;I838</f>
        <v>,AVG(CASE WHEN TIPO_CNSM_CD='PID_BAL' AND COLDESTIPCRED='VIVIENDA' AND B.PERIODOMES=TO_CHAR(ADD_MONTHS(A.REF_DATE,-6),'YYYYMM') THEN R_PGOT_SDOT END) AS I_R_PID_BAL_MR_06MB</v>
      </c>
      <c r="X838" s="54" t="str">
        <f t="shared" si="200"/>
        <v>COLDESTIPCRED='VIVIENDA' AND B.PERIODOMES=TO_CHAR(ADD_MONTHS(A.REF_DATE,-6),'YYYYMM')</v>
      </c>
      <c r="Y838" s="54" t="str">
        <f>","&amp;I838&amp;"=B."&amp;I838</f>
        <v>,I_R_PID_BAL_MR_06MB=B.I_R_PID_BAL_MR_06MB</v>
      </c>
      <c r="Z838" s="40" t="str">
        <f>",B."&amp;I838</f>
        <v>,B.I_R_PID_BAL_MR_06MB</v>
      </c>
    </row>
    <row r="839" spans="1:26" x14ac:dyDescent="0.25">
      <c r="A839" s="8" t="s">
        <v>408</v>
      </c>
      <c r="B839" s="21">
        <f t="shared" si="192"/>
        <v>838</v>
      </c>
      <c r="C839" s="15">
        <f t="shared" si="193"/>
        <v>6</v>
      </c>
      <c r="D839" s="15">
        <f t="shared" si="194"/>
        <v>33</v>
      </c>
      <c r="F839" s="48" t="s">
        <v>410</v>
      </c>
      <c r="G839" s="15" t="s">
        <v>298</v>
      </c>
      <c r="H839" s="15" t="s">
        <v>85</v>
      </c>
      <c r="I839" s="61" t="str">
        <f t="shared" si="204"/>
        <v>I_R_PID_BAL_MR_09MB</v>
      </c>
      <c r="J839" s="15" cm="1">
        <f t="array" ref="J839">SUMPRODUCT(--(I839=$I$2:$I$625))</f>
        <v>0</v>
      </c>
      <c r="K839" s="14">
        <f t="shared" si="199"/>
        <v>19</v>
      </c>
      <c r="L839" s="15" t="s">
        <v>468</v>
      </c>
      <c r="M839" s="15" t="s">
        <v>10</v>
      </c>
      <c r="N839" s="14" t="s">
        <v>11</v>
      </c>
      <c r="O839" s="15" t="str">
        <f>"R_"&amp;P839&amp;"_"&amp;F839</f>
        <v>R_PID_BAL_MR</v>
      </c>
      <c r="P839" s="15" t="s">
        <v>503</v>
      </c>
      <c r="Q839" s="15" t="str">
        <f>VLOOKUP(Variables!L839,Nomencalture!$G$38:$H$42,2,0)</f>
        <v>Paid Amount / Last Outstanding Balance</v>
      </c>
      <c r="R839" s="16" t="str">
        <f t="shared" si="202"/>
        <v>09MB</v>
      </c>
      <c r="S839" s="16" t="s">
        <v>90</v>
      </c>
      <c r="T839" s="21">
        <v>9</v>
      </c>
      <c r="U839" s="21">
        <v>9</v>
      </c>
      <c r="V839" s="53" t="str">
        <f t="shared" si="203"/>
        <v>ALTER TABLE MDL_ABT_B_PD_TDC_S01 ADD I_R_PID_BAL_MR_09MB NUMBER;</v>
      </c>
      <c r="W839" s="9" t="str">
        <f>","&amp;H839&amp;"(CASE WHEN TIPO_CNSM_CD='"&amp;P839&amp;"' AND "&amp;X839&amp;" THEN "&amp;G839&amp;" END) AS "&amp;I839</f>
        <v>,AVG(CASE WHEN TIPO_CNSM_CD='PID_BAL' AND COLDESTIPCRED='VIVIENDA' AND B.PERIODOMES=TO_CHAR(ADD_MONTHS(A.REF_DATE,-9),'YYYYMM') THEN R_PGOT_SDOT END) AS I_R_PID_BAL_MR_09MB</v>
      </c>
      <c r="X839" s="54" t="str">
        <f t="shared" si="200"/>
        <v>COLDESTIPCRED='VIVIENDA' AND B.PERIODOMES=TO_CHAR(ADD_MONTHS(A.REF_DATE,-9),'YYYYMM')</v>
      </c>
      <c r="Y839" s="54" t="str">
        <f>","&amp;I839&amp;"=B."&amp;I839</f>
        <v>,I_R_PID_BAL_MR_09MB=B.I_R_PID_BAL_MR_09MB</v>
      </c>
      <c r="Z839" s="40" t="str">
        <f>",B."&amp;I839</f>
        <v>,B.I_R_PID_BAL_MR_09MB</v>
      </c>
    </row>
    <row r="840" spans="1:26" x14ac:dyDescent="0.25">
      <c r="A840" s="8" t="s">
        <v>408</v>
      </c>
      <c r="B840" s="21">
        <f t="shared" si="192"/>
        <v>839</v>
      </c>
      <c r="C840" s="15">
        <f t="shared" si="193"/>
        <v>7</v>
      </c>
      <c r="D840" s="15">
        <f t="shared" si="194"/>
        <v>33</v>
      </c>
      <c r="F840" s="48" t="s">
        <v>410</v>
      </c>
      <c r="G840" s="15" t="s">
        <v>298</v>
      </c>
      <c r="H840" s="15" t="s">
        <v>85</v>
      </c>
      <c r="I840" s="61" t="str">
        <f t="shared" si="204"/>
        <v>I_R_PID_BAL_MR_12MB</v>
      </c>
      <c r="J840" s="15" cm="1">
        <f t="array" ref="J840">SUMPRODUCT(--(I840=$I$2:$I$625))</f>
        <v>0</v>
      </c>
      <c r="K840" s="14">
        <f t="shared" si="199"/>
        <v>19</v>
      </c>
      <c r="L840" s="15" t="s">
        <v>468</v>
      </c>
      <c r="M840" s="15" t="s">
        <v>10</v>
      </c>
      <c r="N840" s="14" t="s">
        <v>11</v>
      </c>
      <c r="O840" s="15" t="str">
        <f>"R_"&amp;P840&amp;"_"&amp;F840</f>
        <v>R_PID_BAL_MR</v>
      </c>
      <c r="P840" s="15" t="s">
        <v>503</v>
      </c>
      <c r="Q840" s="15" t="str">
        <f>VLOOKUP(Variables!L840,Nomencalture!$G$38:$H$42,2,0)</f>
        <v>Paid Amount / Last Outstanding Balance</v>
      </c>
      <c r="R840" s="16" t="str">
        <f t="shared" si="202"/>
        <v>12MB</v>
      </c>
      <c r="S840" s="16" t="s">
        <v>90</v>
      </c>
      <c r="T840" s="21">
        <v>12</v>
      </c>
      <c r="U840" s="21">
        <v>12</v>
      </c>
      <c r="V840" s="53" t="str">
        <f t="shared" si="203"/>
        <v>ALTER TABLE MDL_ABT_B_PD_TDC_S01 ADD I_R_PID_BAL_MR_12MB NUMBER;</v>
      </c>
      <c r="W840" s="9" t="str">
        <f>","&amp;H840&amp;"(CASE WHEN TIPO_CNSM_CD='"&amp;P840&amp;"' AND "&amp;X840&amp;" THEN "&amp;G840&amp;" END) AS "&amp;I840</f>
        <v>,AVG(CASE WHEN TIPO_CNSM_CD='PID_BAL' AND COLDESTIPCRED='VIVIENDA' AND B.PERIODOMES=TO_CHAR(ADD_MONTHS(A.REF_DATE,-12),'YYYYMM') THEN R_PGOT_SDOT END) AS I_R_PID_BAL_MR_12MB</v>
      </c>
      <c r="X840" s="54" t="str">
        <f t="shared" si="200"/>
        <v>COLDESTIPCRED='VIVIENDA' AND B.PERIODOMES=TO_CHAR(ADD_MONTHS(A.REF_DATE,-12),'YYYYMM')</v>
      </c>
      <c r="Y840" s="54" t="str">
        <f>","&amp;I840&amp;"=B."&amp;I840</f>
        <v>,I_R_PID_BAL_MR_12MB=B.I_R_PID_BAL_MR_12MB</v>
      </c>
      <c r="Z840" s="40" t="str">
        <f>",B."&amp;I840</f>
        <v>,B.I_R_PID_BAL_MR_12MB</v>
      </c>
    </row>
    <row r="841" spans="1:26" x14ac:dyDescent="0.25">
      <c r="A841" s="8" t="s">
        <v>408</v>
      </c>
      <c r="B841" s="21">
        <f t="shared" si="192"/>
        <v>840</v>
      </c>
      <c r="C841" s="15">
        <f t="shared" si="193"/>
        <v>8</v>
      </c>
      <c r="D841" s="15">
        <f t="shared" si="194"/>
        <v>33</v>
      </c>
      <c r="F841" s="48" t="s">
        <v>410</v>
      </c>
      <c r="G841" s="15" t="s">
        <v>299</v>
      </c>
      <c r="H841" s="15" t="s">
        <v>85</v>
      </c>
      <c r="I841" s="61" t="str">
        <f t="shared" si="204"/>
        <v>I_MV_R_PID_BAL_MR_L00M</v>
      </c>
      <c r="J841" s="15" cm="1">
        <f t="array" ref="J841">SUMPRODUCT(--(I841=$I$2:$I$625))</f>
        <v>0</v>
      </c>
      <c r="K841" s="14">
        <f t="shared" si="199"/>
        <v>22</v>
      </c>
      <c r="L841" s="15" t="s">
        <v>468</v>
      </c>
      <c r="M841" s="15" t="s">
        <v>10</v>
      </c>
      <c r="N841" s="14" t="s">
        <v>520</v>
      </c>
      <c r="O841" s="15" t="str">
        <f>"R_"&amp;P841&amp;"_"&amp;F841</f>
        <v>R_PID_BAL_MR</v>
      </c>
      <c r="P841" s="15" t="s">
        <v>503</v>
      </c>
      <c r="Q841" s="15" t="str">
        <f>VLOOKUP(Variables!L841,Nomencalture!$G$38:$H$42,2,0)</f>
        <v>Paid Amount / Last Outstanding Balance</v>
      </c>
      <c r="R841" s="16" t="str">
        <f>IF(AND(S841="P",N841="R"),TEXT(T841,"00")&amp;"MB",IF(OR(T841&gt;1,N841="VM"),"L"&amp;TEXT(T841,"00")&amp;"_"&amp;TEXT(U841,"00"),"L"&amp;TEXT(U841,"00")&amp;"M"))</f>
        <v>L00M</v>
      </c>
      <c r="S841" s="16" t="s">
        <v>90</v>
      </c>
      <c r="T841" s="20">
        <v>1</v>
      </c>
      <c r="U841" s="21">
        <v>0</v>
      </c>
      <c r="V841" s="53" t="str">
        <f t="shared" si="203"/>
        <v>ALTER TABLE MDL_ABT_B_PD_TDC_S01 ADD I_MV_R_PID_BAL_MR_L00M NUMBER;</v>
      </c>
      <c r="W841" s="9" t="str">
        <f>","&amp;H841&amp;"(CASE WHEN TIPO_CNSM_CD='"&amp;P841&amp;"' AND "&amp;X841&amp;" THEN "&amp;G841&amp;" END) AS "&amp;I841</f>
        <v>,AVG(CASE WHEN TIPO_CNSM_CD='PID_BAL' AND COLDESTIPCRED='VIVIENDA' AND B.PERIODOMES=TO_CHAR(ADD_MONTHS(A.REF_DATE,-0),'YYYYMM') THEN VM_R_PGOT_SDOT END) AS I_MV_R_PID_BAL_MR_L00M</v>
      </c>
      <c r="X841" s="54" t="str">
        <f t="shared" si="200"/>
        <v>COLDESTIPCRED='VIVIENDA' AND B.PERIODOMES=TO_CHAR(ADD_MONTHS(A.REF_DATE,-0),'YYYYMM')</v>
      </c>
      <c r="Y841" s="54" t="str">
        <f>","&amp;I841&amp;"=B."&amp;I841</f>
        <v>,I_MV_R_PID_BAL_MR_L00M=B.I_MV_R_PID_BAL_MR_L00M</v>
      </c>
      <c r="Z841" s="40" t="str">
        <f>",B."&amp;I841</f>
        <v>,B.I_MV_R_PID_BAL_MR_L00M</v>
      </c>
    </row>
    <row r="842" spans="1:26" x14ac:dyDescent="0.25">
      <c r="A842" s="8" t="s">
        <v>408</v>
      </c>
      <c r="B842" s="21">
        <f t="shared" si="192"/>
        <v>841</v>
      </c>
      <c r="C842" s="15">
        <f t="shared" si="193"/>
        <v>9</v>
      </c>
      <c r="D842" s="15">
        <f t="shared" si="194"/>
        <v>33</v>
      </c>
      <c r="F842" s="48" t="s">
        <v>410</v>
      </c>
      <c r="G842" s="15" t="s">
        <v>299</v>
      </c>
      <c r="H842" s="15" t="s">
        <v>85</v>
      </c>
      <c r="I842" s="61" t="str">
        <f t="shared" si="204"/>
        <v>I_MV_R_PID_BAL_MR_L02_01</v>
      </c>
      <c r="J842" s="15" cm="1">
        <f t="array" ref="J842">SUMPRODUCT(--(I842=$I$2:$I$625))</f>
        <v>0</v>
      </c>
      <c r="K842" s="14">
        <f t="shared" si="199"/>
        <v>24</v>
      </c>
      <c r="L842" s="15" t="s">
        <v>468</v>
      </c>
      <c r="M842" s="15" t="s">
        <v>10</v>
      </c>
      <c r="N842" s="14" t="s">
        <v>520</v>
      </c>
      <c r="O842" s="15" t="str">
        <f>"R_"&amp;P842&amp;"_"&amp;F842</f>
        <v>R_PID_BAL_MR</v>
      </c>
      <c r="P842" s="15" t="s">
        <v>503</v>
      </c>
      <c r="Q842" s="15" t="str">
        <f>VLOOKUP(Variables!L842,Nomencalture!$G$38:$H$42,2,0)</f>
        <v>Paid Amount / Last Outstanding Balance</v>
      </c>
      <c r="R842" s="16" t="str">
        <f>IF(AND(S842="P",N842="R"),TEXT(T842,"00")&amp;"MB",IF(OR(T842&gt;1,N842="VM"),"L"&amp;TEXT(T842,"00")&amp;"_"&amp;TEXT(U842,"00"),"L"&amp;TEXT(U842,"00")&amp;"M"))</f>
        <v>L02_01</v>
      </c>
      <c r="S842" s="16" t="s">
        <v>90</v>
      </c>
      <c r="T842" s="16">
        <v>2</v>
      </c>
      <c r="U842" s="22">
        <v>1</v>
      </c>
      <c r="V842" s="53" t="str">
        <f t="shared" si="203"/>
        <v>ALTER TABLE MDL_ABT_B_PD_TDC_S01 ADD I_MV_R_PID_BAL_MR_L02_01 NUMBER;</v>
      </c>
      <c r="W842" s="9" t="str">
        <f>","&amp;H842&amp;"(CASE WHEN TIPO_CNSM_CD='"&amp;P842&amp;"' AND "&amp;X842&amp;" THEN "&amp;G842&amp;" END) AS "&amp;I842</f>
        <v>,AVG(CASE WHEN TIPO_CNSM_CD='PID_BAL' AND COLDESTIPCRED='VIVIENDA' AND B.PERIODOMES=TO_CHAR(ADD_MONTHS(A.REF_DATE,-1),'YYYYMM') THEN VM_R_PGOT_SDOT END) AS I_MV_R_PID_BAL_MR_L02_01</v>
      </c>
      <c r="X842" s="54" t="str">
        <f t="shared" si="200"/>
        <v>COLDESTIPCRED='VIVIENDA' AND B.PERIODOMES=TO_CHAR(ADD_MONTHS(A.REF_DATE,-1),'YYYYMM')</v>
      </c>
      <c r="Y842" s="54" t="str">
        <f>","&amp;I842&amp;"=B."&amp;I842</f>
        <v>,I_MV_R_PID_BAL_MR_L02_01=B.I_MV_R_PID_BAL_MR_L02_01</v>
      </c>
      <c r="Z842" s="40" t="str">
        <f>",B."&amp;I842</f>
        <v>,B.I_MV_R_PID_BAL_MR_L02_01</v>
      </c>
    </row>
    <row r="843" spans="1:26" x14ac:dyDescent="0.25">
      <c r="A843" s="8" t="s">
        <v>408</v>
      </c>
      <c r="B843" s="21">
        <f t="shared" si="192"/>
        <v>842</v>
      </c>
      <c r="C843" s="15">
        <f t="shared" si="193"/>
        <v>10</v>
      </c>
      <c r="D843" s="15">
        <f t="shared" si="194"/>
        <v>33</v>
      </c>
      <c r="F843" s="48" t="s">
        <v>410</v>
      </c>
      <c r="G843" s="15" t="s">
        <v>299</v>
      </c>
      <c r="H843" s="15" t="s">
        <v>85</v>
      </c>
      <c r="I843" s="61" t="str">
        <f t="shared" si="204"/>
        <v>I_MV_R_PID_BAL_MR_L03_02</v>
      </c>
      <c r="J843" s="15" cm="1">
        <f t="array" ref="J843">SUMPRODUCT(--(I843=$I$2:$I$625))</f>
        <v>0</v>
      </c>
      <c r="K843" s="14">
        <f t="shared" si="199"/>
        <v>24</v>
      </c>
      <c r="L843" s="15" t="s">
        <v>468</v>
      </c>
      <c r="M843" s="15" t="s">
        <v>10</v>
      </c>
      <c r="N843" s="14" t="s">
        <v>520</v>
      </c>
      <c r="O843" s="15" t="str">
        <f>"R_"&amp;P843&amp;"_"&amp;F843</f>
        <v>R_PID_BAL_MR</v>
      </c>
      <c r="P843" s="15" t="s">
        <v>503</v>
      </c>
      <c r="Q843" s="15" t="str">
        <f>VLOOKUP(Variables!L843,Nomencalture!$G$38:$H$42,2,0)</f>
        <v>Paid Amount / Last Outstanding Balance</v>
      </c>
      <c r="R843" s="16" t="str">
        <f t="shared" ref="R843:R847" si="205">IF(AND(S843="P",N843="R"),TEXT(T843,"00")&amp;"MB",IF(OR(T843&gt;1,N843="VM"),"L"&amp;TEXT(T843,"00")&amp;"_"&amp;TEXT(U843,"00"),"L"&amp;TEXT(U843,"00")&amp;"M"))</f>
        <v>L03_02</v>
      </c>
      <c r="S843" s="16" t="s">
        <v>90</v>
      </c>
      <c r="T843" s="16">
        <v>3</v>
      </c>
      <c r="U843" s="22">
        <v>2</v>
      </c>
      <c r="V843" s="53" t="str">
        <f t="shared" si="203"/>
        <v>ALTER TABLE MDL_ABT_B_PD_TDC_S01 ADD I_MV_R_PID_BAL_MR_L03_02 NUMBER;</v>
      </c>
      <c r="W843" s="9" t="str">
        <f>","&amp;H843&amp;"(CASE WHEN TIPO_CNSM_CD='"&amp;P843&amp;"' AND "&amp;X843&amp;" THEN "&amp;G843&amp;" END) AS "&amp;I843</f>
        <v>,AVG(CASE WHEN TIPO_CNSM_CD='PID_BAL' AND COLDESTIPCRED='VIVIENDA' AND B.PERIODOMES=TO_CHAR(ADD_MONTHS(A.REF_DATE,-2),'YYYYMM') THEN VM_R_PGOT_SDOT END) AS I_MV_R_PID_BAL_MR_L03_02</v>
      </c>
      <c r="X843" s="54" t="str">
        <f t="shared" si="200"/>
        <v>COLDESTIPCRED='VIVIENDA' AND B.PERIODOMES=TO_CHAR(ADD_MONTHS(A.REF_DATE,-2),'YYYYMM')</v>
      </c>
      <c r="Y843" s="54" t="str">
        <f>","&amp;I843&amp;"=B."&amp;I843</f>
        <v>,I_MV_R_PID_BAL_MR_L03_02=B.I_MV_R_PID_BAL_MR_L03_02</v>
      </c>
      <c r="Z843" s="40" t="str">
        <f>",B."&amp;I843</f>
        <v>,B.I_MV_R_PID_BAL_MR_L03_02</v>
      </c>
    </row>
    <row r="844" spans="1:26" x14ac:dyDescent="0.25">
      <c r="A844" s="8" t="s">
        <v>408</v>
      </c>
      <c r="B844" s="21">
        <f t="shared" si="192"/>
        <v>843</v>
      </c>
      <c r="C844" s="15">
        <f t="shared" si="193"/>
        <v>11</v>
      </c>
      <c r="D844" s="15">
        <f t="shared" si="194"/>
        <v>33</v>
      </c>
      <c r="F844" s="48" t="s">
        <v>410</v>
      </c>
      <c r="G844" s="15" t="s">
        <v>300</v>
      </c>
      <c r="H844" s="15" t="s">
        <v>85</v>
      </c>
      <c r="I844" s="61" t="str">
        <f t="shared" si="204"/>
        <v>I_QV_R_PID_BAL_MR_L06_03</v>
      </c>
      <c r="J844" s="15" cm="1">
        <f t="array" ref="J844">SUMPRODUCT(--(I844=$I$2:$I$625))</f>
        <v>0</v>
      </c>
      <c r="K844" s="14">
        <f t="shared" si="199"/>
        <v>24</v>
      </c>
      <c r="L844" s="15" t="s">
        <v>468</v>
      </c>
      <c r="M844" s="15" t="s">
        <v>10</v>
      </c>
      <c r="N844" s="14" t="s">
        <v>521</v>
      </c>
      <c r="O844" s="15" t="str">
        <f>"R_"&amp;P844&amp;"_"&amp;F844</f>
        <v>R_PID_BAL_MR</v>
      </c>
      <c r="P844" s="15" t="s">
        <v>503</v>
      </c>
      <c r="Q844" s="15" t="str">
        <f>VLOOKUP(Variables!L844,Nomencalture!$G$38:$H$42,2,0)</f>
        <v>Paid Amount / Last Outstanding Balance</v>
      </c>
      <c r="R844" s="16" t="str">
        <f t="shared" si="205"/>
        <v>L06_03</v>
      </c>
      <c r="S844" s="16" t="s">
        <v>90</v>
      </c>
      <c r="T844" s="16">
        <v>6</v>
      </c>
      <c r="U844" s="22">
        <v>3</v>
      </c>
      <c r="V844" s="53" t="str">
        <f t="shared" si="203"/>
        <v>ALTER TABLE MDL_ABT_B_PD_TDC_S01 ADD I_QV_R_PID_BAL_MR_L06_03 NUMBER;</v>
      </c>
      <c r="W844" s="9" t="str">
        <f>","&amp;H844&amp;"(CASE WHEN TIPO_CNSM_CD='"&amp;P844&amp;"' AND "&amp;X844&amp;" THEN "&amp;G844&amp;" END) AS "&amp;I844</f>
        <v>,AVG(CASE WHEN TIPO_CNSM_CD='PID_BAL' AND COLDESTIPCRED='VIVIENDA' AND B.PERIODOMES=TO_CHAR(ADD_MONTHS(A.REF_DATE,-3),'YYYYMM') THEN VT_R_PGOT_SDOT END) AS I_QV_R_PID_BAL_MR_L06_03</v>
      </c>
      <c r="X844" s="54" t="str">
        <f t="shared" si="200"/>
        <v>COLDESTIPCRED='VIVIENDA' AND B.PERIODOMES=TO_CHAR(ADD_MONTHS(A.REF_DATE,-3),'YYYYMM')</v>
      </c>
      <c r="Y844" s="54" t="str">
        <f>","&amp;I844&amp;"=B."&amp;I844</f>
        <v>,I_QV_R_PID_BAL_MR_L06_03=B.I_QV_R_PID_BAL_MR_L06_03</v>
      </c>
      <c r="Z844" s="40" t="str">
        <f>",B."&amp;I844</f>
        <v>,B.I_QV_R_PID_BAL_MR_L06_03</v>
      </c>
    </row>
    <row r="845" spans="1:26" x14ac:dyDescent="0.25">
      <c r="A845" s="8" t="s">
        <v>408</v>
      </c>
      <c r="B845" s="21">
        <f t="shared" si="192"/>
        <v>844</v>
      </c>
      <c r="C845" s="15">
        <f t="shared" si="193"/>
        <v>12</v>
      </c>
      <c r="D845" s="15">
        <f t="shared" si="194"/>
        <v>33</v>
      </c>
      <c r="F845" s="48" t="s">
        <v>410</v>
      </c>
      <c r="G845" s="15" t="s">
        <v>300</v>
      </c>
      <c r="H845" s="15" t="s">
        <v>85</v>
      </c>
      <c r="I845" s="61" t="str">
        <f t="shared" si="204"/>
        <v>I_QV_R_PID_BAL_MR_L09_06</v>
      </c>
      <c r="J845" s="15" cm="1">
        <f t="array" ref="J845">SUMPRODUCT(--(I845=$I$2:$I$625))</f>
        <v>0</v>
      </c>
      <c r="K845" s="14">
        <f t="shared" si="199"/>
        <v>24</v>
      </c>
      <c r="L845" s="15" t="s">
        <v>468</v>
      </c>
      <c r="M845" s="15" t="s">
        <v>10</v>
      </c>
      <c r="N845" s="14" t="s">
        <v>521</v>
      </c>
      <c r="O845" s="15" t="str">
        <f>"R_"&amp;P845&amp;"_"&amp;F845</f>
        <v>R_PID_BAL_MR</v>
      </c>
      <c r="P845" s="15" t="s">
        <v>503</v>
      </c>
      <c r="Q845" s="15" t="str">
        <f>VLOOKUP(Variables!L845,Nomencalture!$G$38:$H$42,2,0)</f>
        <v>Paid Amount / Last Outstanding Balance</v>
      </c>
      <c r="R845" s="16" t="str">
        <f t="shared" si="205"/>
        <v>L09_06</v>
      </c>
      <c r="S845" s="16" t="s">
        <v>90</v>
      </c>
      <c r="T845" s="16">
        <v>9</v>
      </c>
      <c r="U845" s="22">
        <v>6</v>
      </c>
      <c r="V845" s="53" t="str">
        <f t="shared" si="203"/>
        <v>ALTER TABLE MDL_ABT_B_PD_TDC_S01 ADD I_QV_R_PID_BAL_MR_L09_06 NUMBER;</v>
      </c>
      <c r="W845" s="9" t="str">
        <f>","&amp;H845&amp;"(CASE WHEN TIPO_CNSM_CD='"&amp;P845&amp;"' AND "&amp;X845&amp;" THEN "&amp;G845&amp;" END) AS "&amp;I845</f>
        <v>,AVG(CASE WHEN TIPO_CNSM_CD='PID_BAL' AND COLDESTIPCRED='VIVIENDA' AND B.PERIODOMES=TO_CHAR(ADD_MONTHS(A.REF_DATE,-6),'YYYYMM') THEN VT_R_PGOT_SDOT END) AS I_QV_R_PID_BAL_MR_L09_06</v>
      </c>
      <c r="X845" s="54" t="str">
        <f t="shared" si="200"/>
        <v>COLDESTIPCRED='VIVIENDA' AND B.PERIODOMES=TO_CHAR(ADD_MONTHS(A.REF_DATE,-6),'YYYYMM')</v>
      </c>
      <c r="Y845" s="54" t="str">
        <f>","&amp;I845&amp;"=B."&amp;I845</f>
        <v>,I_QV_R_PID_BAL_MR_L09_06=B.I_QV_R_PID_BAL_MR_L09_06</v>
      </c>
      <c r="Z845" s="40" t="str">
        <f>",B."&amp;I845</f>
        <v>,B.I_QV_R_PID_BAL_MR_L09_06</v>
      </c>
    </row>
    <row r="846" spans="1:26" x14ac:dyDescent="0.25">
      <c r="A846" s="8" t="s">
        <v>408</v>
      </c>
      <c r="B846" s="21">
        <f t="shared" si="192"/>
        <v>845</v>
      </c>
      <c r="C846" s="15">
        <f t="shared" si="193"/>
        <v>13</v>
      </c>
      <c r="D846" s="15">
        <f t="shared" si="194"/>
        <v>33</v>
      </c>
      <c r="F846" s="48" t="s">
        <v>410</v>
      </c>
      <c r="G846" s="15" t="s">
        <v>300</v>
      </c>
      <c r="H846" s="15" t="s">
        <v>85</v>
      </c>
      <c r="I846" s="61" t="str">
        <f t="shared" si="204"/>
        <v>I_QV_R_PID_BAL_MR_L12_09</v>
      </c>
      <c r="J846" s="15" cm="1">
        <f t="array" ref="J846">SUMPRODUCT(--(I846=$I$2:$I$625))</f>
        <v>0</v>
      </c>
      <c r="K846" s="14">
        <f t="shared" si="199"/>
        <v>24</v>
      </c>
      <c r="L846" s="15" t="s">
        <v>468</v>
      </c>
      <c r="M846" s="15" t="s">
        <v>10</v>
      </c>
      <c r="N846" s="14" t="s">
        <v>521</v>
      </c>
      <c r="O846" s="15" t="str">
        <f>"R_"&amp;P846&amp;"_"&amp;F846</f>
        <v>R_PID_BAL_MR</v>
      </c>
      <c r="P846" s="15" t="s">
        <v>503</v>
      </c>
      <c r="Q846" s="15" t="str">
        <f>VLOOKUP(Variables!L846,Nomencalture!$G$38:$H$42,2,0)</f>
        <v>Paid Amount / Last Outstanding Balance</v>
      </c>
      <c r="R846" s="16" t="str">
        <f t="shared" si="205"/>
        <v>L12_09</v>
      </c>
      <c r="S846" s="16" t="s">
        <v>90</v>
      </c>
      <c r="T846" s="16">
        <v>12</v>
      </c>
      <c r="U846" s="22">
        <v>9</v>
      </c>
      <c r="V846" s="53" t="str">
        <f t="shared" si="203"/>
        <v>ALTER TABLE MDL_ABT_B_PD_TDC_S01 ADD I_QV_R_PID_BAL_MR_L12_09 NUMBER;</v>
      </c>
      <c r="W846" s="9" t="str">
        <f>","&amp;H846&amp;"(CASE WHEN TIPO_CNSM_CD='"&amp;P846&amp;"' AND "&amp;X846&amp;" THEN "&amp;G846&amp;" END) AS "&amp;I846</f>
        <v>,AVG(CASE WHEN TIPO_CNSM_CD='PID_BAL' AND COLDESTIPCRED='VIVIENDA' AND B.PERIODOMES=TO_CHAR(ADD_MONTHS(A.REF_DATE,-9),'YYYYMM') THEN VT_R_PGOT_SDOT END) AS I_QV_R_PID_BAL_MR_L12_09</v>
      </c>
      <c r="X846" s="54" t="str">
        <f t="shared" si="200"/>
        <v>COLDESTIPCRED='VIVIENDA' AND B.PERIODOMES=TO_CHAR(ADD_MONTHS(A.REF_DATE,-9),'YYYYMM')</v>
      </c>
      <c r="Y846" s="54" t="str">
        <f>","&amp;I846&amp;"=B."&amp;I846</f>
        <v>,I_QV_R_PID_BAL_MR_L12_09=B.I_QV_R_PID_BAL_MR_L12_09</v>
      </c>
      <c r="Z846" s="40" t="str">
        <f>",B."&amp;I846</f>
        <v>,B.I_QV_R_PID_BAL_MR_L12_09</v>
      </c>
    </row>
    <row r="847" spans="1:26" x14ac:dyDescent="0.25">
      <c r="A847" s="8" t="s">
        <v>408</v>
      </c>
      <c r="B847" s="21">
        <f t="shared" si="192"/>
        <v>846</v>
      </c>
      <c r="C847" s="15">
        <f t="shared" si="193"/>
        <v>14</v>
      </c>
      <c r="D847" s="15">
        <f t="shared" si="194"/>
        <v>33</v>
      </c>
      <c r="F847" s="48" t="s">
        <v>410</v>
      </c>
      <c r="G847" s="15" t="s">
        <v>301</v>
      </c>
      <c r="H847" s="15" t="s">
        <v>85</v>
      </c>
      <c r="I847" s="61" t="str">
        <f t="shared" si="204"/>
        <v>I_SV_R_PID_BAL_MR_L12_06</v>
      </c>
      <c r="J847" s="15" cm="1">
        <f t="array" ref="J847">SUMPRODUCT(--(I847=$I$2:$I$625))</f>
        <v>0</v>
      </c>
      <c r="K847" s="14">
        <f t="shared" si="199"/>
        <v>24</v>
      </c>
      <c r="L847" s="15" t="s">
        <v>468</v>
      </c>
      <c r="M847" s="15" t="s">
        <v>10</v>
      </c>
      <c r="N847" s="14" t="s">
        <v>523</v>
      </c>
      <c r="O847" s="15" t="str">
        <f>"R_"&amp;P847&amp;"_"&amp;F847</f>
        <v>R_PID_BAL_MR</v>
      </c>
      <c r="P847" s="15" t="s">
        <v>503</v>
      </c>
      <c r="Q847" s="15" t="str">
        <f>VLOOKUP(Variables!L847,Nomencalture!$G$38:$H$42,2,0)</f>
        <v>Paid Amount / Last Outstanding Balance</v>
      </c>
      <c r="R847" s="16" t="str">
        <f t="shared" si="205"/>
        <v>L12_06</v>
      </c>
      <c r="S847" s="16" t="s">
        <v>90</v>
      </c>
      <c r="T847" s="16">
        <v>12</v>
      </c>
      <c r="U847" s="22">
        <v>6</v>
      </c>
      <c r="V847" s="53" t="str">
        <f t="shared" si="203"/>
        <v>ALTER TABLE MDL_ABT_B_PD_TDC_S01 ADD I_SV_R_PID_BAL_MR_L12_06 NUMBER;</v>
      </c>
      <c r="W847" s="9" t="str">
        <f>","&amp;H847&amp;"(CASE WHEN TIPO_CNSM_CD='"&amp;P847&amp;"' AND "&amp;X847&amp;" THEN "&amp;G847&amp;" END) AS "&amp;I847</f>
        <v>,AVG(CASE WHEN TIPO_CNSM_CD='PID_BAL' AND COLDESTIPCRED='VIVIENDA' AND B.PERIODOMES=TO_CHAR(ADD_MONTHS(A.REF_DATE,-6),'YYYYMM') THEN VS_R_PGOT_SDOT END) AS I_SV_R_PID_BAL_MR_L12_06</v>
      </c>
      <c r="X847" s="54" t="str">
        <f t="shared" si="200"/>
        <v>COLDESTIPCRED='VIVIENDA' AND B.PERIODOMES=TO_CHAR(ADD_MONTHS(A.REF_DATE,-6),'YYYYMM')</v>
      </c>
      <c r="Y847" s="54" t="str">
        <f>","&amp;I847&amp;"=B."&amp;I847</f>
        <v>,I_SV_R_PID_BAL_MR_L12_06=B.I_SV_R_PID_BAL_MR_L12_06</v>
      </c>
      <c r="Z847" s="40" t="str">
        <f>",B."&amp;I847</f>
        <v>,B.I_SV_R_PID_BAL_MR_L12_06</v>
      </c>
    </row>
    <row r="848" spans="1:26" x14ac:dyDescent="0.25">
      <c r="A848" s="8" t="s">
        <v>408</v>
      </c>
      <c r="B848" s="21">
        <f t="shared" si="192"/>
        <v>847</v>
      </c>
      <c r="C848" s="15">
        <f t="shared" si="193"/>
        <v>15</v>
      </c>
      <c r="D848" s="15">
        <f t="shared" si="194"/>
        <v>33</v>
      </c>
      <c r="F848" s="48" t="s">
        <v>410</v>
      </c>
      <c r="G848" s="15" t="s">
        <v>298</v>
      </c>
      <c r="H848" s="15" t="s">
        <v>85</v>
      </c>
      <c r="I848" s="61" t="str">
        <f t="shared" si="204"/>
        <v>I_AV_R_PID_BAL_MR_L03M</v>
      </c>
      <c r="J848" s="15" cm="1">
        <f t="array" ref="J848">SUMPRODUCT(--(I848=$I$2:$I$625))</f>
        <v>0</v>
      </c>
      <c r="K848" s="14">
        <f t="shared" si="199"/>
        <v>22</v>
      </c>
      <c r="L848" s="15" t="s">
        <v>468</v>
      </c>
      <c r="M848" s="15" t="s">
        <v>10</v>
      </c>
      <c r="N848" s="14" t="s">
        <v>15</v>
      </c>
      <c r="O848" s="15" t="str">
        <f>"R_"&amp;P848&amp;"_"&amp;F848</f>
        <v>R_PID_BAL_MR</v>
      </c>
      <c r="P848" s="15" t="s">
        <v>503</v>
      </c>
      <c r="Q848" s="15" t="str">
        <f>VLOOKUP(Variables!L848,Nomencalture!$G$38:$H$42,2,0)</f>
        <v>Paid Amount / Last Outstanding Balance</v>
      </c>
      <c r="R848" s="16" t="str">
        <f>IF(AND(S848="P",N848="R"),TEXT(T848,"00")&amp;"MB",IF(OR(T848&gt;1,N848="VM"),"L"&amp;TEXT(T848,"00")&amp;"_"&amp;TEXT(U848,"00"),"L"&amp;TEXT(U848,"00")&amp;"M"))</f>
        <v>L03M</v>
      </c>
      <c r="S848" s="16" t="s">
        <v>54</v>
      </c>
      <c r="T848" s="20">
        <v>1</v>
      </c>
      <c r="U848" s="21">
        <v>3</v>
      </c>
      <c r="V848" s="53" t="str">
        <f t="shared" si="203"/>
        <v>ALTER TABLE MDL_ABT_B_PD_TDC_S01 ADD I_AV_R_PID_BAL_MR_L03M NUMBER;</v>
      </c>
      <c r="W848" s="9" t="str">
        <f>","&amp;H848&amp;"(CASE WHEN TIPO_CNSM_CD='"&amp;P848&amp;"' AND "&amp;X848&amp;" THEN "&amp;G848&amp;" END) AS "&amp;I848</f>
        <v>,AVG(CASE WHEN TIPO_CNSM_CD='PID_BAL' AND COLDESTIPCRED='VIVIENDA' AND B.PERIODOMES BETWEEN TO_CHAR(ADD_MONTHS(A.REF_DATE,-3),'YYYYMM') AND TO_CHAR(ADD_MONTHS(A.REF_DATE,-1),'YYYYMM') THEN R_PGOT_SDOT END) AS I_AV_R_PID_BAL_MR_L03M</v>
      </c>
      <c r="X848" s="54" t="str">
        <f t="shared" si="200"/>
        <v>COLDESTIPCRED='VIVIENDA' AND B.PERIODOMES BETWEEN TO_CHAR(ADD_MONTHS(A.REF_DATE,-3),'YYYYMM') AND TO_CHAR(ADD_MONTHS(A.REF_DATE,-1),'YYYYMM')</v>
      </c>
      <c r="Y848" s="54" t="str">
        <f>","&amp;I848&amp;"=B."&amp;I848</f>
        <v>,I_AV_R_PID_BAL_MR_L03M=B.I_AV_R_PID_BAL_MR_L03M</v>
      </c>
      <c r="Z848" s="40" t="str">
        <f>",B."&amp;I848</f>
        <v>,B.I_AV_R_PID_BAL_MR_L03M</v>
      </c>
    </row>
    <row r="849" spans="1:26" x14ac:dyDescent="0.25">
      <c r="A849" s="8" t="s">
        <v>408</v>
      </c>
      <c r="B849" s="21">
        <f t="shared" si="192"/>
        <v>848</v>
      </c>
      <c r="C849" s="15">
        <f t="shared" si="193"/>
        <v>16</v>
      </c>
      <c r="D849" s="15">
        <f t="shared" si="194"/>
        <v>33</v>
      </c>
      <c r="F849" s="48" t="s">
        <v>410</v>
      </c>
      <c r="G849" s="15" t="s">
        <v>298</v>
      </c>
      <c r="H849" s="15" t="s">
        <v>85</v>
      </c>
      <c r="I849" s="61" t="str">
        <f t="shared" si="204"/>
        <v>I_AV_R_PID_BAL_MR_L06M</v>
      </c>
      <c r="J849" s="15" cm="1">
        <f t="array" ref="J849">SUMPRODUCT(--(I849=$I$2:$I$625))</f>
        <v>0</v>
      </c>
      <c r="K849" s="14">
        <f t="shared" si="199"/>
        <v>22</v>
      </c>
      <c r="L849" s="15" t="s">
        <v>468</v>
      </c>
      <c r="M849" s="15" t="s">
        <v>10</v>
      </c>
      <c r="N849" s="14" t="s">
        <v>15</v>
      </c>
      <c r="O849" s="15" t="str">
        <f>"R_"&amp;P849&amp;"_"&amp;F849</f>
        <v>R_PID_BAL_MR</v>
      </c>
      <c r="P849" s="15" t="s">
        <v>503</v>
      </c>
      <c r="Q849" s="15" t="str">
        <f>VLOOKUP(Variables!L849,Nomencalture!$G$38:$H$42,2,0)</f>
        <v>Paid Amount / Last Outstanding Balance</v>
      </c>
      <c r="R849" s="16" t="str">
        <f>IF(AND(S849="P",N849="R"),TEXT(T849,"00")&amp;"MB",IF(OR(T849&gt;1,N849="VM"),"L"&amp;TEXT(T849,"00")&amp;"_"&amp;TEXT(U849,"00"),"L"&amp;TEXT(U849,"00")&amp;"M"))</f>
        <v>L06M</v>
      </c>
      <c r="S849" s="16" t="s">
        <v>54</v>
      </c>
      <c r="T849" s="20">
        <v>1</v>
      </c>
      <c r="U849" s="21">
        <v>6</v>
      </c>
      <c r="V849" s="53" t="str">
        <f t="shared" si="203"/>
        <v>ALTER TABLE MDL_ABT_B_PD_TDC_S01 ADD I_AV_R_PID_BAL_MR_L06M NUMBER;</v>
      </c>
      <c r="W849" s="9" t="str">
        <f>","&amp;H849&amp;"(CASE WHEN TIPO_CNSM_CD='"&amp;P849&amp;"' AND "&amp;X849&amp;" THEN "&amp;G849&amp;" END) AS "&amp;I849</f>
        <v>,AVG(CASE WHEN TIPO_CNSM_CD='PID_BAL' AND COLDESTIPCRED='VIVIENDA' AND B.PERIODOMES BETWEEN TO_CHAR(ADD_MONTHS(A.REF_DATE,-6),'YYYYMM') AND TO_CHAR(ADD_MONTHS(A.REF_DATE,-1),'YYYYMM') THEN R_PGOT_SDOT END) AS I_AV_R_PID_BAL_MR_L06M</v>
      </c>
      <c r="X849" s="54" t="str">
        <f t="shared" si="200"/>
        <v>COLDESTIPCRED='VIVIENDA' AND B.PERIODOMES BETWEEN TO_CHAR(ADD_MONTHS(A.REF_DATE,-6),'YYYYMM') AND TO_CHAR(ADD_MONTHS(A.REF_DATE,-1),'YYYYMM')</v>
      </c>
      <c r="Y849" s="54" t="str">
        <f>","&amp;I849&amp;"=B."&amp;I849</f>
        <v>,I_AV_R_PID_BAL_MR_L06M=B.I_AV_R_PID_BAL_MR_L06M</v>
      </c>
      <c r="Z849" s="40" t="str">
        <f>",B."&amp;I849</f>
        <v>,B.I_AV_R_PID_BAL_MR_L06M</v>
      </c>
    </row>
    <row r="850" spans="1:26" x14ac:dyDescent="0.25">
      <c r="A850" s="8" t="s">
        <v>408</v>
      </c>
      <c r="B850" s="21">
        <f t="shared" si="192"/>
        <v>849</v>
      </c>
      <c r="C850" s="15">
        <f t="shared" si="193"/>
        <v>17</v>
      </c>
      <c r="D850" s="15">
        <f t="shared" si="194"/>
        <v>33</v>
      </c>
      <c r="F850" s="48" t="s">
        <v>410</v>
      </c>
      <c r="G850" s="15" t="s">
        <v>298</v>
      </c>
      <c r="H850" s="15" t="s">
        <v>85</v>
      </c>
      <c r="I850" s="61" t="str">
        <f t="shared" si="204"/>
        <v>I_AV_R_PID_BAL_MR_L12M</v>
      </c>
      <c r="J850" s="15" cm="1">
        <f t="array" ref="J850">SUMPRODUCT(--(I850=$I$2:$I$625))</f>
        <v>0</v>
      </c>
      <c r="K850" s="14">
        <f t="shared" si="199"/>
        <v>22</v>
      </c>
      <c r="L850" s="15" t="s">
        <v>468</v>
      </c>
      <c r="M850" s="15" t="s">
        <v>10</v>
      </c>
      <c r="N850" s="14" t="s">
        <v>15</v>
      </c>
      <c r="O850" s="15" t="str">
        <f>"R_"&amp;P850&amp;"_"&amp;F850</f>
        <v>R_PID_BAL_MR</v>
      </c>
      <c r="P850" s="15" t="s">
        <v>503</v>
      </c>
      <c r="Q850" s="15" t="str">
        <f>VLOOKUP(Variables!L850,Nomencalture!$G$38:$H$42,2,0)</f>
        <v>Paid Amount / Last Outstanding Balance</v>
      </c>
      <c r="R850" s="16" t="str">
        <f t="shared" ref="R850:R859" si="206">IF(AND(S850="P",N850="R"),TEXT(T850,"00")&amp;"MB",IF(OR(T850&gt;1,N850="VM"),"L"&amp;TEXT(T850,"00")&amp;"_"&amp;TEXT(U850,"00"),"L"&amp;TEXT(U850,"00")&amp;"M"))</f>
        <v>L12M</v>
      </c>
      <c r="S850" s="16" t="s">
        <v>54</v>
      </c>
      <c r="T850" s="20">
        <v>1</v>
      </c>
      <c r="U850" s="21">
        <v>12</v>
      </c>
      <c r="V850" s="53" t="str">
        <f t="shared" si="203"/>
        <v>ALTER TABLE MDL_ABT_B_PD_TDC_S01 ADD I_AV_R_PID_BAL_MR_L12M NUMBER;</v>
      </c>
      <c r="W850" s="9" t="str">
        <f>","&amp;H850&amp;"(CASE WHEN TIPO_CNSM_CD='"&amp;P850&amp;"' AND "&amp;X850&amp;" THEN "&amp;G850&amp;" END) AS "&amp;I850</f>
        <v>,AVG(CASE WHEN TIPO_CNSM_CD='PID_BAL' AND COLDESTIPCRED='VIVIENDA' AND B.PERIODOMES BETWEEN TO_CHAR(ADD_MONTHS(A.REF_DATE,-12),'YYYYMM') AND TO_CHAR(ADD_MONTHS(A.REF_DATE,-1),'YYYYMM') THEN R_PGOT_SDOT END) AS I_AV_R_PID_BAL_MR_L12M</v>
      </c>
      <c r="X850" s="54" t="str">
        <f t="shared" si="200"/>
        <v>COLDESTIPCRED='VIVIENDA' AND B.PERIODOMES BETWEEN TO_CHAR(ADD_MONTHS(A.REF_DATE,-12),'YYYYMM') AND TO_CHAR(ADD_MONTHS(A.REF_DATE,-1),'YYYYMM')</v>
      </c>
      <c r="Y850" s="54" t="str">
        <f>","&amp;I850&amp;"=B."&amp;I850</f>
        <v>,I_AV_R_PID_BAL_MR_L12M=B.I_AV_R_PID_BAL_MR_L12M</v>
      </c>
      <c r="Z850" s="40" t="str">
        <f>",B."&amp;I850</f>
        <v>,B.I_AV_R_PID_BAL_MR_L12M</v>
      </c>
    </row>
    <row r="851" spans="1:26" x14ac:dyDescent="0.25">
      <c r="A851" s="8" t="s">
        <v>408</v>
      </c>
      <c r="B851" s="21">
        <f t="shared" si="192"/>
        <v>850</v>
      </c>
      <c r="C851" s="15">
        <f t="shared" si="193"/>
        <v>18</v>
      </c>
      <c r="D851" s="15">
        <f t="shared" si="194"/>
        <v>33</v>
      </c>
      <c r="F851" s="48" t="s">
        <v>410</v>
      </c>
      <c r="G851" s="15" t="s">
        <v>298</v>
      </c>
      <c r="H851" s="15" t="s">
        <v>85</v>
      </c>
      <c r="I851" s="61" t="str">
        <f t="shared" si="204"/>
        <v>I_AV_R_PID_BAL_MR_L13_24</v>
      </c>
      <c r="J851" s="15" cm="1">
        <f t="array" ref="J851">SUMPRODUCT(--(I851=$I$2:$I$625))</f>
        <v>0</v>
      </c>
      <c r="K851" s="14">
        <f t="shared" si="199"/>
        <v>24</v>
      </c>
      <c r="L851" s="15" t="s">
        <v>468</v>
      </c>
      <c r="M851" s="15" t="s">
        <v>10</v>
      </c>
      <c r="N851" s="14" t="s">
        <v>15</v>
      </c>
      <c r="O851" s="15" t="str">
        <f>"R_"&amp;P851&amp;"_"&amp;F851</f>
        <v>R_PID_BAL_MR</v>
      </c>
      <c r="P851" s="15" t="s">
        <v>503</v>
      </c>
      <c r="Q851" s="15" t="str">
        <f>VLOOKUP(Variables!L851,Nomencalture!$G$38:$H$42,2,0)</f>
        <v>Paid Amount / Last Outstanding Balance</v>
      </c>
      <c r="R851" s="16" t="str">
        <f t="shared" si="206"/>
        <v>L13_24</v>
      </c>
      <c r="S851" s="16" t="s">
        <v>54</v>
      </c>
      <c r="T851" s="20">
        <v>13</v>
      </c>
      <c r="U851" s="21">
        <v>24</v>
      </c>
      <c r="V851" s="53" t="str">
        <f t="shared" si="203"/>
        <v>ALTER TABLE MDL_ABT_B_PD_TDC_S01 ADD I_AV_R_PID_BAL_MR_L13_24 NUMBER;</v>
      </c>
      <c r="W851" s="9" t="str">
        <f>","&amp;H851&amp;"(CASE WHEN TIPO_CNSM_CD='"&amp;P851&amp;"' AND "&amp;X851&amp;" THEN "&amp;G851&amp;" END) AS "&amp;I851</f>
        <v>,AVG(CASE WHEN TIPO_CNSM_CD='PID_BAL' AND COLDESTIPCRED='VIVIENDA' AND B.PERIODOMES BETWEEN TO_CHAR(ADD_MONTHS(A.REF_DATE,-24),'YYYYMM') AND TO_CHAR(ADD_MONTHS(A.REF_DATE,-13),'YYYYMM') THEN R_PGOT_SDOT END) AS I_AV_R_PID_BAL_MR_L13_24</v>
      </c>
      <c r="X851" s="54" t="str">
        <f t="shared" si="200"/>
        <v>COLDESTIPCRED='VIVIENDA' AND B.PERIODOMES BETWEEN TO_CHAR(ADD_MONTHS(A.REF_DATE,-24),'YYYYMM') AND TO_CHAR(ADD_MONTHS(A.REF_DATE,-13),'YYYYMM')</v>
      </c>
      <c r="Y851" s="54" t="str">
        <f>","&amp;I851&amp;"=B."&amp;I851</f>
        <v>,I_AV_R_PID_BAL_MR_L13_24=B.I_AV_R_PID_BAL_MR_L13_24</v>
      </c>
      <c r="Z851" s="40" t="str">
        <f>",B."&amp;I851</f>
        <v>,B.I_AV_R_PID_BAL_MR_L13_24</v>
      </c>
    </row>
    <row r="852" spans="1:26" x14ac:dyDescent="0.25">
      <c r="A852" s="8" t="s">
        <v>408</v>
      </c>
      <c r="B852" s="21">
        <f t="shared" si="192"/>
        <v>851</v>
      </c>
      <c r="C852" s="15">
        <f t="shared" si="193"/>
        <v>19</v>
      </c>
      <c r="D852" s="15">
        <f t="shared" si="194"/>
        <v>33</v>
      </c>
      <c r="F852" s="48" t="s">
        <v>410</v>
      </c>
      <c r="G852" s="15" t="s">
        <v>302</v>
      </c>
      <c r="H852" s="15" t="s">
        <v>86</v>
      </c>
      <c r="I852" s="61" t="str">
        <f t="shared" si="204"/>
        <v>I_SIN_R_PID_BAL_MR_L03M</v>
      </c>
      <c r="J852" s="15" cm="1">
        <f t="array" ref="J852">SUMPRODUCT(--(I852=$I$2:$I$625))</f>
        <v>0</v>
      </c>
      <c r="K852" s="14">
        <f t="shared" si="199"/>
        <v>23</v>
      </c>
      <c r="L852" s="15" t="s">
        <v>468</v>
      </c>
      <c r="M852" s="15" t="s">
        <v>10</v>
      </c>
      <c r="N852" s="14" t="s">
        <v>16</v>
      </c>
      <c r="O852" s="15" t="str">
        <f>"R_"&amp;P852&amp;"_"&amp;F852</f>
        <v>R_PID_BAL_MR</v>
      </c>
      <c r="P852" s="15" t="s">
        <v>503</v>
      </c>
      <c r="Q852" s="15" t="str">
        <f>VLOOKUP(Variables!L852,Nomencalture!$G$38:$H$42,2,0)</f>
        <v>Paid Amount / Last Outstanding Balance</v>
      </c>
      <c r="R852" s="16" t="str">
        <f t="shared" si="206"/>
        <v>L03M</v>
      </c>
      <c r="S852" s="16" t="s">
        <v>54</v>
      </c>
      <c r="T852" s="20">
        <v>1</v>
      </c>
      <c r="U852" s="21">
        <v>3</v>
      </c>
      <c r="V852" s="53" t="str">
        <f t="shared" si="203"/>
        <v>ALTER TABLE MDL_ABT_B_PD_TDC_S01 ADD I_SIN_R_PID_BAL_MR_L03M NUMBER;</v>
      </c>
      <c r="W852" s="9" t="str">
        <f>","&amp;H852&amp;"(CASE WHEN TIPO_CNSM_CD='"&amp;P852&amp;"' AND "&amp;X852&amp;" THEN "&amp;G852&amp;" END) AS "&amp;I852</f>
        <v>,SUM(CASE WHEN TIPO_CNSM_CD='PID_BAL' AND COLDESTIPCRED='VIVIENDA' AND B.PERIODOMES BETWEEN TO_CHAR(ADD_MONTHS(A.REF_DATE,-3),'YYYYMM') AND TO_CHAR(ADD_MONTHS(A.REF_DATE,-1),'YYYYMM') THEN IN_R_PGOT_SDOT END) AS I_SIN_R_PID_BAL_MR_L03M</v>
      </c>
      <c r="X852" s="54" t="str">
        <f t="shared" ref="X852:X885" si="207">IF(S852="P","COLDESTIPCRED='VIVIENDA' AND B.PERIODOMES=TO_CHAR(ADD_MONTHS(A.REF_DATE,-"&amp;U852&amp;"),'YYYYMM')","COLDESTIPCRED='VIVIENDA' AND B.PERIODOMES BETWEEN TO_CHAR(ADD_MONTHS(A.REF_DATE,-"&amp;U852&amp;"),'YYYYMM') AND TO_CHAR(ADD_MONTHS(A.REF_DATE,-"&amp;T852&amp;"),'YYYYMM')")</f>
        <v>COLDESTIPCRED='VIVIENDA' AND B.PERIODOMES BETWEEN TO_CHAR(ADD_MONTHS(A.REF_DATE,-3),'YYYYMM') AND TO_CHAR(ADD_MONTHS(A.REF_DATE,-1),'YYYYMM')</v>
      </c>
      <c r="Y852" s="54" t="str">
        <f>","&amp;I852&amp;"=B."&amp;I852</f>
        <v>,I_SIN_R_PID_BAL_MR_L03M=B.I_SIN_R_PID_BAL_MR_L03M</v>
      </c>
      <c r="Z852" s="40" t="str">
        <f>",B."&amp;I852</f>
        <v>,B.I_SIN_R_PID_BAL_MR_L03M</v>
      </c>
    </row>
    <row r="853" spans="1:26" x14ac:dyDescent="0.25">
      <c r="A853" s="8" t="s">
        <v>408</v>
      </c>
      <c r="B853" s="21">
        <f t="shared" si="192"/>
        <v>852</v>
      </c>
      <c r="C853" s="15">
        <f t="shared" si="193"/>
        <v>20</v>
      </c>
      <c r="D853" s="15">
        <f t="shared" si="194"/>
        <v>33</v>
      </c>
      <c r="F853" s="48" t="s">
        <v>410</v>
      </c>
      <c r="G853" s="15" t="s">
        <v>302</v>
      </c>
      <c r="H853" s="15" t="s">
        <v>86</v>
      </c>
      <c r="I853" s="61" t="str">
        <f t="shared" si="204"/>
        <v>I_SIN_R_PID_BAL_MR_L06M</v>
      </c>
      <c r="J853" s="15" cm="1">
        <f t="array" ref="J853">SUMPRODUCT(--(I853=$I$2:$I$625))</f>
        <v>0</v>
      </c>
      <c r="K853" s="14">
        <f t="shared" si="199"/>
        <v>23</v>
      </c>
      <c r="L853" s="15" t="s">
        <v>468</v>
      </c>
      <c r="M853" s="15" t="s">
        <v>10</v>
      </c>
      <c r="N853" s="14" t="s">
        <v>16</v>
      </c>
      <c r="O853" s="15" t="str">
        <f>"R_"&amp;P853&amp;"_"&amp;F853</f>
        <v>R_PID_BAL_MR</v>
      </c>
      <c r="P853" s="15" t="s">
        <v>503</v>
      </c>
      <c r="Q853" s="15" t="str">
        <f>VLOOKUP(Variables!L853,Nomencalture!$G$38:$H$42,2,0)</f>
        <v>Paid Amount / Last Outstanding Balance</v>
      </c>
      <c r="R853" s="16" t="str">
        <f t="shared" si="206"/>
        <v>L06M</v>
      </c>
      <c r="S853" s="16" t="s">
        <v>54</v>
      </c>
      <c r="T853" s="20">
        <v>1</v>
      </c>
      <c r="U853" s="21">
        <v>6</v>
      </c>
      <c r="V853" s="53" t="str">
        <f t="shared" si="203"/>
        <v>ALTER TABLE MDL_ABT_B_PD_TDC_S01 ADD I_SIN_R_PID_BAL_MR_L06M NUMBER;</v>
      </c>
      <c r="W853" s="9" t="str">
        <f>","&amp;H853&amp;"(CASE WHEN TIPO_CNSM_CD='"&amp;P853&amp;"' AND "&amp;X853&amp;" THEN "&amp;G853&amp;" END) AS "&amp;I853</f>
        <v>,SUM(CASE WHEN TIPO_CNSM_CD='PID_BAL' AND COLDESTIPCRED='VIVIENDA' AND B.PERIODOMES BETWEEN TO_CHAR(ADD_MONTHS(A.REF_DATE,-6),'YYYYMM') AND TO_CHAR(ADD_MONTHS(A.REF_DATE,-1),'YYYYMM') THEN IN_R_PGOT_SDOT END) AS I_SIN_R_PID_BAL_MR_L06M</v>
      </c>
      <c r="X853" s="54" t="str">
        <f t="shared" si="207"/>
        <v>COLDESTIPCRED='VIVIENDA' AND B.PERIODOMES BETWEEN TO_CHAR(ADD_MONTHS(A.REF_DATE,-6),'YYYYMM') AND TO_CHAR(ADD_MONTHS(A.REF_DATE,-1),'YYYYMM')</v>
      </c>
      <c r="Y853" s="54" t="str">
        <f>","&amp;I853&amp;"=B."&amp;I853</f>
        <v>,I_SIN_R_PID_BAL_MR_L06M=B.I_SIN_R_PID_BAL_MR_L06M</v>
      </c>
      <c r="Z853" s="40" t="str">
        <f>",B."&amp;I853</f>
        <v>,B.I_SIN_R_PID_BAL_MR_L06M</v>
      </c>
    </row>
    <row r="854" spans="1:26" x14ac:dyDescent="0.25">
      <c r="A854" s="8" t="s">
        <v>408</v>
      </c>
      <c r="B854" s="21">
        <f t="shared" si="192"/>
        <v>853</v>
      </c>
      <c r="C854" s="15">
        <f t="shared" si="193"/>
        <v>21</v>
      </c>
      <c r="D854" s="15">
        <f t="shared" si="194"/>
        <v>33</v>
      </c>
      <c r="F854" s="48" t="s">
        <v>410</v>
      </c>
      <c r="G854" s="15" t="s">
        <v>302</v>
      </c>
      <c r="H854" s="15" t="s">
        <v>86</v>
      </c>
      <c r="I854" s="61" t="str">
        <f t="shared" si="204"/>
        <v>I_SIN_R_PID_BAL_MR_L12M</v>
      </c>
      <c r="J854" s="15" cm="1">
        <f t="array" ref="J854">SUMPRODUCT(--(I854=$I$2:$I$625))</f>
        <v>0</v>
      </c>
      <c r="K854" s="14">
        <f t="shared" si="199"/>
        <v>23</v>
      </c>
      <c r="L854" s="15" t="s">
        <v>468</v>
      </c>
      <c r="M854" s="15" t="s">
        <v>10</v>
      </c>
      <c r="N854" s="14" t="s">
        <v>16</v>
      </c>
      <c r="O854" s="15" t="str">
        <f>"R_"&amp;P854&amp;"_"&amp;F854</f>
        <v>R_PID_BAL_MR</v>
      </c>
      <c r="P854" s="15" t="s">
        <v>503</v>
      </c>
      <c r="Q854" s="15" t="str">
        <f>VLOOKUP(Variables!L854,Nomencalture!$G$38:$H$42,2,0)</f>
        <v>Paid Amount / Last Outstanding Balance</v>
      </c>
      <c r="R854" s="16" t="str">
        <f t="shared" si="206"/>
        <v>L12M</v>
      </c>
      <c r="S854" s="16" t="s">
        <v>54</v>
      </c>
      <c r="T854" s="20">
        <v>1</v>
      </c>
      <c r="U854" s="21">
        <v>12</v>
      </c>
      <c r="V854" s="53" t="str">
        <f t="shared" si="203"/>
        <v>ALTER TABLE MDL_ABT_B_PD_TDC_S01 ADD I_SIN_R_PID_BAL_MR_L12M NUMBER;</v>
      </c>
      <c r="W854" s="9" t="str">
        <f>","&amp;H854&amp;"(CASE WHEN TIPO_CNSM_CD='"&amp;P854&amp;"' AND "&amp;X854&amp;" THEN "&amp;G854&amp;" END) AS "&amp;I854</f>
        <v>,SUM(CASE WHEN TIPO_CNSM_CD='PID_BAL' AND COLDESTIPCRED='VIVIENDA' AND B.PERIODOMES BETWEEN TO_CHAR(ADD_MONTHS(A.REF_DATE,-12),'YYYYMM') AND TO_CHAR(ADD_MONTHS(A.REF_DATE,-1),'YYYYMM') THEN IN_R_PGOT_SDOT END) AS I_SIN_R_PID_BAL_MR_L12M</v>
      </c>
      <c r="X854" s="54" t="str">
        <f t="shared" si="207"/>
        <v>COLDESTIPCRED='VIVIENDA' AND B.PERIODOMES BETWEEN TO_CHAR(ADD_MONTHS(A.REF_DATE,-12),'YYYYMM') AND TO_CHAR(ADD_MONTHS(A.REF_DATE,-1),'YYYYMM')</v>
      </c>
      <c r="Y854" s="54" t="str">
        <f>","&amp;I854&amp;"=B."&amp;I854</f>
        <v>,I_SIN_R_PID_BAL_MR_L12M=B.I_SIN_R_PID_BAL_MR_L12M</v>
      </c>
      <c r="Z854" s="40" t="str">
        <f>",B."&amp;I854</f>
        <v>,B.I_SIN_R_PID_BAL_MR_L12M</v>
      </c>
    </row>
    <row r="855" spans="1:26" x14ac:dyDescent="0.25">
      <c r="A855" s="8" t="s">
        <v>408</v>
      </c>
      <c r="B855" s="21">
        <f t="shared" si="192"/>
        <v>854</v>
      </c>
      <c r="C855" s="15">
        <f t="shared" si="193"/>
        <v>22</v>
      </c>
      <c r="D855" s="15">
        <f t="shared" si="194"/>
        <v>33</v>
      </c>
      <c r="F855" s="48" t="s">
        <v>410</v>
      </c>
      <c r="G855" s="15" t="s">
        <v>302</v>
      </c>
      <c r="H855" s="15" t="s">
        <v>86</v>
      </c>
      <c r="I855" s="61" t="str">
        <f t="shared" si="204"/>
        <v>I_SIN_R_PID_BAL_MR_L13_24</v>
      </c>
      <c r="J855" s="15" cm="1">
        <f t="array" ref="J855">SUMPRODUCT(--(I855=$I$2:$I$625))</f>
        <v>0</v>
      </c>
      <c r="K855" s="14">
        <f t="shared" si="199"/>
        <v>25</v>
      </c>
      <c r="L855" s="15" t="s">
        <v>468</v>
      </c>
      <c r="M855" s="15" t="s">
        <v>10</v>
      </c>
      <c r="N855" s="14" t="s">
        <v>16</v>
      </c>
      <c r="O855" s="15" t="str">
        <f>"R_"&amp;P855&amp;"_"&amp;F855</f>
        <v>R_PID_BAL_MR</v>
      </c>
      <c r="P855" s="15" t="s">
        <v>503</v>
      </c>
      <c r="Q855" s="15" t="str">
        <f>VLOOKUP(Variables!L855,Nomencalture!$G$38:$H$42,2,0)</f>
        <v>Paid Amount / Last Outstanding Balance</v>
      </c>
      <c r="R855" s="16" t="str">
        <f t="shared" si="206"/>
        <v>L13_24</v>
      </c>
      <c r="S855" s="16" t="s">
        <v>54</v>
      </c>
      <c r="T855" s="20">
        <v>13</v>
      </c>
      <c r="U855" s="21">
        <v>24</v>
      </c>
      <c r="V855" s="53" t="str">
        <f t="shared" si="203"/>
        <v>ALTER TABLE MDL_ABT_B_PD_TDC_S01 ADD I_SIN_R_PID_BAL_MR_L13_24 NUMBER;</v>
      </c>
      <c r="W855" s="9" t="str">
        <f>","&amp;H855&amp;"(CASE WHEN TIPO_CNSM_CD='"&amp;P855&amp;"' AND "&amp;X855&amp;" THEN "&amp;G855&amp;" END) AS "&amp;I855</f>
        <v>,SUM(CASE WHEN TIPO_CNSM_CD='PID_BAL' AND COLDESTIPCRED='VIVIENDA' AND B.PERIODOMES BETWEEN TO_CHAR(ADD_MONTHS(A.REF_DATE,-24),'YYYYMM') AND TO_CHAR(ADD_MONTHS(A.REF_DATE,-13),'YYYYMM') THEN IN_R_PGOT_SDOT END) AS I_SIN_R_PID_BAL_MR_L13_24</v>
      </c>
      <c r="X855" s="54" t="str">
        <f t="shared" si="207"/>
        <v>COLDESTIPCRED='VIVIENDA' AND B.PERIODOMES BETWEEN TO_CHAR(ADD_MONTHS(A.REF_DATE,-24),'YYYYMM') AND TO_CHAR(ADD_MONTHS(A.REF_DATE,-13),'YYYYMM')</v>
      </c>
      <c r="Y855" s="54" t="str">
        <f>","&amp;I855&amp;"=B."&amp;I855</f>
        <v>,I_SIN_R_PID_BAL_MR_L13_24=B.I_SIN_R_PID_BAL_MR_L13_24</v>
      </c>
      <c r="Z855" s="40" t="str">
        <f>",B."&amp;I855</f>
        <v>,B.I_SIN_R_PID_BAL_MR_L13_24</v>
      </c>
    </row>
    <row r="856" spans="1:26" x14ac:dyDescent="0.25">
      <c r="A856" s="8" t="s">
        <v>408</v>
      </c>
      <c r="B856" s="21">
        <f t="shared" si="192"/>
        <v>855</v>
      </c>
      <c r="C856" s="15">
        <f t="shared" si="193"/>
        <v>23</v>
      </c>
      <c r="D856" s="15">
        <f t="shared" si="194"/>
        <v>33</v>
      </c>
      <c r="F856" s="48" t="s">
        <v>410</v>
      </c>
      <c r="G856" s="15" t="s">
        <v>303</v>
      </c>
      <c r="H856" s="15" t="s">
        <v>86</v>
      </c>
      <c r="I856" s="61" t="str">
        <f t="shared" si="204"/>
        <v>I_SDC_R_PID_BAL_MR_L03M</v>
      </c>
      <c r="J856" s="15" cm="1">
        <f t="array" ref="J856">SUMPRODUCT(--(I856=$I$2:$I$625))</f>
        <v>0</v>
      </c>
      <c r="K856" s="14">
        <f t="shared" si="199"/>
        <v>23</v>
      </c>
      <c r="L856" s="15" t="s">
        <v>468</v>
      </c>
      <c r="M856" s="15" t="s">
        <v>10</v>
      </c>
      <c r="N856" s="14" t="s">
        <v>17</v>
      </c>
      <c r="O856" s="15" t="str">
        <f>"R_"&amp;P856&amp;"_"&amp;F856</f>
        <v>R_PID_BAL_MR</v>
      </c>
      <c r="P856" s="15" t="s">
        <v>503</v>
      </c>
      <c r="Q856" s="15" t="str">
        <f>VLOOKUP(Variables!L856,Nomencalture!$G$38:$H$42,2,0)</f>
        <v>Paid Amount / Last Outstanding Balance</v>
      </c>
      <c r="R856" s="16" t="str">
        <f t="shared" si="206"/>
        <v>L03M</v>
      </c>
      <c r="S856" s="16" t="s">
        <v>54</v>
      </c>
      <c r="T856" s="20">
        <v>1</v>
      </c>
      <c r="U856" s="21">
        <v>3</v>
      </c>
      <c r="V856" s="53" t="str">
        <f t="shared" si="203"/>
        <v>ALTER TABLE MDL_ABT_B_PD_TDC_S01 ADD I_SDC_R_PID_BAL_MR_L03M NUMBER;</v>
      </c>
      <c r="W856" s="9" t="str">
        <f>","&amp;H856&amp;"(CASE WHEN TIPO_CNSM_CD='"&amp;P856&amp;"' AND "&amp;X856&amp;" THEN "&amp;G856&amp;" END) AS "&amp;I856</f>
        <v>,SUM(CASE WHEN TIPO_CNSM_CD='PID_BAL' AND COLDESTIPCRED='VIVIENDA' AND B.PERIODOMES BETWEEN TO_CHAR(ADD_MONTHS(A.REF_DATE,-3),'YYYYMM') AND TO_CHAR(ADD_MONTHS(A.REF_DATE,-1),'YYYYMM') THEN DC_R_PGOT_SDOT END) AS I_SDC_R_PID_BAL_MR_L03M</v>
      </c>
      <c r="X856" s="54" t="str">
        <f t="shared" si="207"/>
        <v>COLDESTIPCRED='VIVIENDA' AND B.PERIODOMES BETWEEN TO_CHAR(ADD_MONTHS(A.REF_DATE,-3),'YYYYMM') AND TO_CHAR(ADD_MONTHS(A.REF_DATE,-1),'YYYYMM')</v>
      </c>
      <c r="Y856" s="54" t="str">
        <f>","&amp;I856&amp;"=B."&amp;I856</f>
        <v>,I_SDC_R_PID_BAL_MR_L03M=B.I_SDC_R_PID_BAL_MR_L03M</v>
      </c>
      <c r="Z856" s="40" t="str">
        <f>",B."&amp;I856</f>
        <v>,B.I_SDC_R_PID_BAL_MR_L03M</v>
      </c>
    </row>
    <row r="857" spans="1:26" x14ac:dyDescent="0.25">
      <c r="A857" s="8" t="s">
        <v>408</v>
      </c>
      <c r="B857" s="21">
        <f t="shared" si="192"/>
        <v>856</v>
      </c>
      <c r="C857" s="15">
        <f t="shared" si="193"/>
        <v>24</v>
      </c>
      <c r="D857" s="15">
        <f t="shared" si="194"/>
        <v>33</v>
      </c>
      <c r="F857" s="48" t="s">
        <v>410</v>
      </c>
      <c r="G857" s="15" t="s">
        <v>303</v>
      </c>
      <c r="H857" s="15" t="s">
        <v>86</v>
      </c>
      <c r="I857" s="61" t="str">
        <f t="shared" si="204"/>
        <v>I_SDC_R_PID_BAL_MR_L06M</v>
      </c>
      <c r="J857" s="15" cm="1">
        <f t="array" ref="J857">SUMPRODUCT(--(I857=$I$2:$I$625))</f>
        <v>0</v>
      </c>
      <c r="K857" s="14">
        <f t="shared" si="199"/>
        <v>23</v>
      </c>
      <c r="L857" s="15" t="s">
        <v>468</v>
      </c>
      <c r="M857" s="15" t="s">
        <v>10</v>
      </c>
      <c r="N857" s="14" t="s">
        <v>17</v>
      </c>
      <c r="O857" s="15" t="str">
        <f>"R_"&amp;P857&amp;"_"&amp;F857</f>
        <v>R_PID_BAL_MR</v>
      </c>
      <c r="P857" s="15" t="s">
        <v>503</v>
      </c>
      <c r="Q857" s="15" t="str">
        <f>VLOOKUP(Variables!L857,Nomencalture!$G$38:$H$42,2,0)</f>
        <v>Paid Amount / Last Outstanding Balance</v>
      </c>
      <c r="R857" s="16" t="str">
        <f t="shared" si="206"/>
        <v>L06M</v>
      </c>
      <c r="S857" s="16" t="s">
        <v>54</v>
      </c>
      <c r="T857" s="20">
        <v>1</v>
      </c>
      <c r="U857" s="21">
        <v>6</v>
      </c>
      <c r="V857" s="53" t="str">
        <f t="shared" si="203"/>
        <v>ALTER TABLE MDL_ABT_B_PD_TDC_S01 ADD I_SDC_R_PID_BAL_MR_L06M NUMBER;</v>
      </c>
      <c r="W857" s="9" t="str">
        <f>","&amp;H857&amp;"(CASE WHEN TIPO_CNSM_CD='"&amp;P857&amp;"' AND "&amp;X857&amp;" THEN "&amp;G857&amp;" END) AS "&amp;I857</f>
        <v>,SUM(CASE WHEN TIPO_CNSM_CD='PID_BAL' AND COLDESTIPCRED='VIVIENDA' AND B.PERIODOMES BETWEEN TO_CHAR(ADD_MONTHS(A.REF_DATE,-6),'YYYYMM') AND TO_CHAR(ADD_MONTHS(A.REF_DATE,-1),'YYYYMM') THEN DC_R_PGOT_SDOT END) AS I_SDC_R_PID_BAL_MR_L06M</v>
      </c>
      <c r="X857" s="54" t="str">
        <f t="shared" si="207"/>
        <v>COLDESTIPCRED='VIVIENDA' AND B.PERIODOMES BETWEEN TO_CHAR(ADD_MONTHS(A.REF_DATE,-6),'YYYYMM') AND TO_CHAR(ADD_MONTHS(A.REF_DATE,-1),'YYYYMM')</v>
      </c>
      <c r="Y857" s="54" t="str">
        <f>","&amp;I857&amp;"=B."&amp;I857</f>
        <v>,I_SDC_R_PID_BAL_MR_L06M=B.I_SDC_R_PID_BAL_MR_L06M</v>
      </c>
      <c r="Z857" s="40" t="str">
        <f>",B."&amp;I857</f>
        <v>,B.I_SDC_R_PID_BAL_MR_L06M</v>
      </c>
    </row>
    <row r="858" spans="1:26" x14ac:dyDescent="0.25">
      <c r="A858" s="8" t="s">
        <v>408</v>
      </c>
      <c r="B858" s="21">
        <f t="shared" ref="B858:B962" si="208">B857+1</f>
        <v>857</v>
      </c>
      <c r="C858" s="15">
        <f t="shared" ref="C858:C962" si="209">IF(MOD(C857+1,27)=0,1,C857+1)</f>
        <v>25</v>
      </c>
      <c r="D858" s="15">
        <f t="shared" si="194"/>
        <v>33</v>
      </c>
      <c r="F858" s="48" t="s">
        <v>410</v>
      </c>
      <c r="G858" s="15" t="s">
        <v>303</v>
      </c>
      <c r="H858" s="15" t="s">
        <v>86</v>
      </c>
      <c r="I858" s="61" t="str">
        <f t="shared" si="204"/>
        <v>I_SDC_R_PID_BAL_MR_L12M</v>
      </c>
      <c r="J858" s="15" cm="1">
        <f t="array" ref="J858">SUMPRODUCT(--(I858=$I$2:$I$625))</f>
        <v>0</v>
      </c>
      <c r="K858" s="14">
        <f t="shared" si="199"/>
        <v>23</v>
      </c>
      <c r="L858" s="15" t="s">
        <v>468</v>
      </c>
      <c r="M858" s="15" t="s">
        <v>10</v>
      </c>
      <c r="N858" s="14" t="s">
        <v>17</v>
      </c>
      <c r="O858" s="15" t="str">
        <f>"R_"&amp;P858&amp;"_"&amp;F858</f>
        <v>R_PID_BAL_MR</v>
      </c>
      <c r="P858" s="15" t="s">
        <v>503</v>
      </c>
      <c r="Q858" s="15" t="str">
        <f>VLOOKUP(Variables!L858,Nomencalture!$G$38:$H$42,2,0)</f>
        <v>Paid Amount / Last Outstanding Balance</v>
      </c>
      <c r="R858" s="16" t="str">
        <f t="shared" si="206"/>
        <v>L12M</v>
      </c>
      <c r="S858" s="16" t="s">
        <v>54</v>
      </c>
      <c r="T858" s="20">
        <v>1</v>
      </c>
      <c r="U858" s="21">
        <v>12</v>
      </c>
      <c r="V858" s="53" t="str">
        <f t="shared" si="203"/>
        <v>ALTER TABLE MDL_ABT_B_PD_TDC_S01 ADD I_SDC_R_PID_BAL_MR_L12M NUMBER;</v>
      </c>
      <c r="W858" s="9" t="str">
        <f>","&amp;H858&amp;"(CASE WHEN TIPO_CNSM_CD='"&amp;P858&amp;"' AND "&amp;X858&amp;" THEN "&amp;G858&amp;" END) AS "&amp;I858</f>
        <v>,SUM(CASE WHEN TIPO_CNSM_CD='PID_BAL' AND COLDESTIPCRED='VIVIENDA' AND B.PERIODOMES BETWEEN TO_CHAR(ADD_MONTHS(A.REF_DATE,-12),'YYYYMM') AND TO_CHAR(ADD_MONTHS(A.REF_DATE,-1),'YYYYMM') THEN DC_R_PGOT_SDOT END) AS I_SDC_R_PID_BAL_MR_L12M</v>
      </c>
      <c r="X858" s="54" t="str">
        <f t="shared" si="207"/>
        <v>COLDESTIPCRED='VIVIENDA' AND B.PERIODOMES BETWEEN TO_CHAR(ADD_MONTHS(A.REF_DATE,-12),'YYYYMM') AND TO_CHAR(ADD_MONTHS(A.REF_DATE,-1),'YYYYMM')</v>
      </c>
      <c r="Y858" s="54" t="str">
        <f>","&amp;I858&amp;"=B."&amp;I858</f>
        <v>,I_SDC_R_PID_BAL_MR_L12M=B.I_SDC_R_PID_BAL_MR_L12M</v>
      </c>
      <c r="Z858" s="40" t="str">
        <f>",B."&amp;I858</f>
        <v>,B.I_SDC_R_PID_BAL_MR_L12M</v>
      </c>
    </row>
    <row r="859" spans="1:26" x14ac:dyDescent="0.25">
      <c r="A859" s="30" t="s">
        <v>408</v>
      </c>
      <c r="B859" s="24">
        <f t="shared" si="208"/>
        <v>858</v>
      </c>
      <c r="C859" s="18">
        <f t="shared" si="209"/>
        <v>26</v>
      </c>
      <c r="D859" s="18">
        <f t="shared" ref="D859:D885" si="210">IF(MOD(B858,26)=0,D858+1,D858)</f>
        <v>33</v>
      </c>
      <c r="E859" s="49"/>
      <c r="F859" s="49" t="s">
        <v>410</v>
      </c>
      <c r="G859" s="18" t="s">
        <v>303</v>
      </c>
      <c r="H859" s="18" t="s">
        <v>86</v>
      </c>
      <c r="I859" s="62" t="str">
        <f t="shared" si="204"/>
        <v>I_SDC_R_PID_BAL_MR_L13_24</v>
      </c>
      <c r="J859" s="18" cm="1">
        <f t="array" ref="J859">SUMPRODUCT(--(I859=$I$2:$I$625))</f>
        <v>0</v>
      </c>
      <c r="K859" s="17">
        <f t="shared" si="199"/>
        <v>25</v>
      </c>
      <c r="L859" s="18" t="s">
        <v>468</v>
      </c>
      <c r="M859" s="18" t="s">
        <v>10</v>
      </c>
      <c r="N859" s="17" t="s">
        <v>17</v>
      </c>
      <c r="O859" s="18" t="str">
        <f>"R_"&amp;P859&amp;"_"&amp;F859</f>
        <v>R_PID_BAL_MR</v>
      </c>
      <c r="P859" s="18" t="s">
        <v>503</v>
      </c>
      <c r="Q859" s="18" t="str">
        <f>VLOOKUP(Variables!L859,Nomencalture!$G$38:$H$42,2,0)</f>
        <v>Paid Amount / Last Outstanding Balance</v>
      </c>
      <c r="R859" s="19" t="str">
        <f t="shared" si="206"/>
        <v>L13_24</v>
      </c>
      <c r="S859" s="19" t="s">
        <v>54</v>
      </c>
      <c r="T859" s="23">
        <v>13</v>
      </c>
      <c r="U859" s="24">
        <v>24</v>
      </c>
      <c r="V859" s="53" t="str">
        <f t="shared" si="203"/>
        <v>ALTER TABLE MDL_ABT_B_PD_TDC_S01 ADD I_SDC_R_PID_BAL_MR_L13_24 NUMBER;</v>
      </c>
      <c r="W859" s="9" t="str">
        <f>","&amp;H859&amp;"(CASE WHEN TIPO_CNSM_CD='"&amp;P859&amp;"' AND "&amp;X859&amp;" THEN "&amp;G859&amp;" END) AS "&amp;I859</f>
        <v>,SUM(CASE WHEN TIPO_CNSM_CD='PID_BAL' AND COLDESTIPCRED='VIVIENDA' AND B.PERIODOMES BETWEEN TO_CHAR(ADD_MONTHS(A.REF_DATE,-24),'YYYYMM') AND TO_CHAR(ADD_MONTHS(A.REF_DATE,-13),'YYYYMM') THEN DC_R_PGOT_SDOT END) AS I_SDC_R_PID_BAL_MR_L13_24</v>
      </c>
      <c r="X859" s="57" t="str">
        <f t="shared" si="207"/>
        <v>COLDESTIPCRED='VIVIENDA' AND B.PERIODOMES BETWEEN TO_CHAR(ADD_MONTHS(A.REF_DATE,-24),'YYYYMM') AND TO_CHAR(ADD_MONTHS(A.REF_DATE,-13),'YYYYMM')</v>
      </c>
      <c r="Y859" s="54" t="str">
        <f>","&amp;I859&amp;"=B."&amp;I859</f>
        <v>,I_SDC_R_PID_BAL_MR_L13_24=B.I_SDC_R_PID_BAL_MR_L13_24</v>
      </c>
      <c r="Z859" s="40" t="str">
        <f>",B."&amp;I859</f>
        <v>,B.I_SDC_R_PID_BAL_MR_L13_24</v>
      </c>
    </row>
    <row r="860" spans="1:26" x14ac:dyDescent="0.25">
      <c r="A860" s="8" t="s">
        <v>408</v>
      </c>
      <c r="B860" s="21">
        <f t="shared" si="208"/>
        <v>859</v>
      </c>
      <c r="C860" s="15">
        <f t="shared" si="209"/>
        <v>1</v>
      </c>
      <c r="D860" s="15">
        <f t="shared" si="210"/>
        <v>34</v>
      </c>
      <c r="F860" s="48" t="s">
        <v>410</v>
      </c>
      <c r="G860" s="15" t="s">
        <v>322</v>
      </c>
      <c r="H860" s="15" t="s">
        <v>85</v>
      </c>
      <c r="I860" s="61" t="str">
        <f>M860&amp;"_"&amp;IF(N860&lt;&gt;"R",N860&amp;"_","")&amp;O860&amp;IF(R860&lt;&gt;"", "_", "")&amp;R860</f>
        <v>I_R_PYM_BAL_MR_00MB</v>
      </c>
      <c r="J860" s="15" cm="1">
        <f t="array" ref="J860">SUMPRODUCT(--(I860=$I$2:$I$625))</f>
        <v>0</v>
      </c>
      <c r="K860" s="14">
        <f t="shared" si="199"/>
        <v>19</v>
      </c>
      <c r="L860" s="15" t="s">
        <v>448</v>
      </c>
      <c r="M860" s="15" t="s">
        <v>10</v>
      </c>
      <c r="N860" s="14" t="s">
        <v>11</v>
      </c>
      <c r="O860" s="15" t="str">
        <f>"R_"&amp;P860&amp;"_"&amp;F860</f>
        <v>R_PYM_BAL_MR</v>
      </c>
      <c r="P860" s="15" t="s">
        <v>490</v>
      </c>
      <c r="Q860" s="15" t="str">
        <f>VLOOKUP(Variables!L860,Nomencalture!$G$38:$H$42,2,0)</f>
        <v>Last Payment / Last Outstanding Balance</v>
      </c>
      <c r="R860" s="16" t="str">
        <f t="shared" ref="R860:R866" si="211">IF(AND(S860="P",N860="R"),TEXT(T860,"00")&amp;"MB",IF(T860&gt;1,"L"&amp;TEXT(T860,"00")&amp;"_"&amp;TEXT(U860,"00"),"L"&amp;TEXT(U860,"00")&amp;"M"))</f>
        <v>00MB</v>
      </c>
      <c r="S860" s="16" t="s">
        <v>90</v>
      </c>
      <c r="T860" s="21">
        <v>0</v>
      </c>
      <c r="U860" s="21">
        <v>0</v>
      </c>
      <c r="V860" s="53" t="str">
        <f t="shared" si="203"/>
        <v>ALTER TABLE MDL_ABT_B_PD_TDC_S01 ADD I_R_PYM_BAL_MR_00MB NUMBER;</v>
      </c>
      <c r="W860" s="9" t="str">
        <f>","&amp;H860&amp;"(CASE WHEN TIPO_CNSM_CD='"&amp;P860&amp;"' AND "&amp;X860&amp;" THEN "&amp;G860&amp;" END) AS "&amp;I860</f>
        <v>,AVG(CASE WHEN TIPO_CNSM_CD='PYM_BAL' AND COLDESTIPCRED='VIVIENDA' AND B.PERIODOMES=TO_CHAR(ADD_MONTHS(A.REF_DATE,-0),'YYYYMM') THEN R_PGOA_SDOT END) AS I_R_PYM_BAL_MR_00MB</v>
      </c>
      <c r="X860" s="54" t="str">
        <f t="shared" si="207"/>
        <v>COLDESTIPCRED='VIVIENDA' AND B.PERIODOMES=TO_CHAR(ADD_MONTHS(A.REF_DATE,-0),'YYYYMM')</v>
      </c>
      <c r="Y860" s="54" t="str">
        <f>","&amp;I860&amp;"=B."&amp;I860</f>
        <v>,I_R_PYM_BAL_MR_00MB=B.I_R_PYM_BAL_MR_00MB</v>
      </c>
      <c r="Z860" s="40" t="str">
        <f>",B."&amp;I860</f>
        <v>,B.I_R_PYM_BAL_MR_00MB</v>
      </c>
    </row>
    <row r="861" spans="1:26" x14ac:dyDescent="0.25">
      <c r="A861" s="8" t="s">
        <v>408</v>
      </c>
      <c r="B861" s="21">
        <f t="shared" si="208"/>
        <v>860</v>
      </c>
      <c r="C861" s="15">
        <f t="shared" si="209"/>
        <v>2</v>
      </c>
      <c r="D861" s="15">
        <f t="shared" si="210"/>
        <v>34</v>
      </c>
      <c r="F861" s="48" t="s">
        <v>410</v>
      </c>
      <c r="G861" s="15" t="s">
        <v>322</v>
      </c>
      <c r="H861" s="15" t="s">
        <v>85</v>
      </c>
      <c r="I861" s="61" t="str">
        <f t="shared" ref="I861:I885" si="212">M861&amp;"_"&amp;IF(N861&lt;&gt;"R",N861&amp;"_","")&amp;O861&amp;IF(R861&lt;&gt;"", "_", "")&amp;R861</f>
        <v>I_R_PYM_BAL_MR_01MB</v>
      </c>
      <c r="J861" s="15" cm="1">
        <f t="array" ref="J861">SUMPRODUCT(--(I861=$I$2:$I$625))</f>
        <v>0</v>
      </c>
      <c r="K861" s="14">
        <f t="shared" si="199"/>
        <v>19</v>
      </c>
      <c r="L861" s="15" t="s">
        <v>448</v>
      </c>
      <c r="M861" s="15" t="s">
        <v>10</v>
      </c>
      <c r="N861" s="14" t="s">
        <v>11</v>
      </c>
      <c r="O861" s="15" t="str">
        <f>"R_"&amp;P861&amp;"_"&amp;F861</f>
        <v>R_PYM_BAL_MR</v>
      </c>
      <c r="P861" s="15" t="s">
        <v>490</v>
      </c>
      <c r="Q861" s="15" t="str">
        <f>VLOOKUP(Variables!L861,Nomencalture!$G$38:$H$42,2,0)</f>
        <v>Last Payment / Last Outstanding Balance</v>
      </c>
      <c r="R861" s="16" t="str">
        <f t="shared" si="211"/>
        <v>01MB</v>
      </c>
      <c r="S861" s="16" t="s">
        <v>90</v>
      </c>
      <c r="T861" s="21">
        <v>1</v>
      </c>
      <c r="U861" s="21">
        <v>1</v>
      </c>
      <c r="V861" s="53" t="str">
        <f t="shared" si="203"/>
        <v>ALTER TABLE MDL_ABT_B_PD_TDC_S01 ADD I_R_PYM_BAL_MR_01MB NUMBER;</v>
      </c>
      <c r="W861" s="9" t="str">
        <f>","&amp;H861&amp;"(CASE WHEN TIPO_CNSM_CD='"&amp;P861&amp;"' AND "&amp;X861&amp;" THEN "&amp;G861&amp;" END) AS "&amp;I861</f>
        <v>,AVG(CASE WHEN TIPO_CNSM_CD='PYM_BAL' AND COLDESTIPCRED='VIVIENDA' AND B.PERIODOMES=TO_CHAR(ADD_MONTHS(A.REF_DATE,-1),'YYYYMM') THEN R_PGOA_SDOT END) AS I_R_PYM_BAL_MR_01MB</v>
      </c>
      <c r="X861" s="54" t="str">
        <f t="shared" si="207"/>
        <v>COLDESTIPCRED='VIVIENDA' AND B.PERIODOMES=TO_CHAR(ADD_MONTHS(A.REF_DATE,-1),'YYYYMM')</v>
      </c>
      <c r="Y861" s="54" t="str">
        <f>","&amp;I861&amp;"=B."&amp;I861</f>
        <v>,I_R_PYM_BAL_MR_01MB=B.I_R_PYM_BAL_MR_01MB</v>
      </c>
      <c r="Z861" s="40" t="str">
        <f>",B."&amp;I861</f>
        <v>,B.I_R_PYM_BAL_MR_01MB</v>
      </c>
    </row>
    <row r="862" spans="1:26" x14ac:dyDescent="0.25">
      <c r="A862" s="8" t="s">
        <v>408</v>
      </c>
      <c r="B862" s="21">
        <f t="shared" si="208"/>
        <v>861</v>
      </c>
      <c r="C862" s="15">
        <f t="shared" si="209"/>
        <v>3</v>
      </c>
      <c r="D862" s="15">
        <f t="shared" si="210"/>
        <v>34</v>
      </c>
      <c r="F862" s="48" t="s">
        <v>410</v>
      </c>
      <c r="G862" s="15" t="s">
        <v>322</v>
      </c>
      <c r="H862" s="15" t="s">
        <v>85</v>
      </c>
      <c r="I862" s="61" t="str">
        <f t="shared" si="212"/>
        <v>I_R_PYM_BAL_MR_02MB</v>
      </c>
      <c r="J862" s="15" cm="1">
        <f t="array" ref="J862">SUMPRODUCT(--(I862=$I$2:$I$625))</f>
        <v>0</v>
      </c>
      <c r="K862" s="14">
        <f t="shared" si="199"/>
        <v>19</v>
      </c>
      <c r="L862" s="15" t="s">
        <v>448</v>
      </c>
      <c r="M862" s="15" t="s">
        <v>10</v>
      </c>
      <c r="N862" s="14" t="s">
        <v>11</v>
      </c>
      <c r="O862" s="15" t="str">
        <f>"R_"&amp;P862&amp;"_"&amp;F862</f>
        <v>R_PYM_BAL_MR</v>
      </c>
      <c r="P862" s="15" t="s">
        <v>490</v>
      </c>
      <c r="Q862" s="15" t="str">
        <f>VLOOKUP(Variables!L862,Nomencalture!$G$38:$H$42,2,0)</f>
        <v>Last Payment / Last Outstanding Balance</v>
      </c>
      <c r="R862" s="16" t="str">
        <f t="shared" si="211"/>
        <v>02MB</v>
      </c>
      <c r="S862" s="16" t="s">
        <v>90</v>
      </c>
      <c r="T862" s="21">
        <v>2</v>
      </c>
      <c r="U862" s="21">
        <v>2</v>
      </c>
      <c r="V862" s="53" t="str">
        <f t="shared" si="203"/>
        <v>ALTER TABLE MDL_ABT_B_PD_TDC_S01 ADD I_R_PYM_BAL_MR_02MB NUMBER;</v>
      </c>
      <c r="W862" s="9" t="str">
        <f>","&amp;H862&amp;"(CASE WHEN TIPO_CNSM_CD='"&amp;P862&amp;"' AND "&amp;X862&amp;" THEN "&amp;G862&amp;" END) AS "&amp;I862</f>
        <v>,AVG(CASE WHEN TIPO_CNSM_CD='PYM_BAL' AND COLDESTIPCRED='VIVIENDA' AND B.PERIODOMES=TO_CHAR(ADD_MONTHS(A.REF_DATE,-2),'YYYYMM') THEN R_PGOA_SDOT END) AS I_R_PYM_BAL_MR_02MB</v>
      </c>
      <c r="X862" s="54" t="str">
        <f t="shared" si="207"/>
        <v>COLDESTIPCRED='VIVIENDA' AND B.PERIODOMES=TO_CHAR(ADD_MONTHS(A.REF_DATE,-2),'YYYYMM')</v>
      </c>
      <c r="Y862" s="54" t="str">
        <f>","&amp;I862&amp;"=B."&amp;I862</f>
        <v>,I_R_PYM_BAL_MR_02MB=B.I_R_PYM_BAL_MR_02MB</v>
      </c>
      <c r="Z862" s="40" t="str">
        <f>",B."&amp;I862</f>
        <v>,B.I_R_PYM_BAL_MR_02MB</v>
      </c>
    </row>
    <row r="863" spans="1:26" x14ac:dyDescent="0.25">
      <c r="A863" s="8" t="s">
        <v>408</v>
      </c>
      <c r="B863" s="21">
        <f t="shared" si="208"/>
        <v>862</v>
      </c>
      <c r="C863" s="15">
        <f t="shared" si="209"/>
        <v>4</v>
      </c>
      <c r="D863" s="15">
        <f t="shared" si="210"/>
        <v>34</v>
      </c>
      <c r="F863" s="48" t="s">
        <v>410</v>
      </c>
      <c r="G863" s="15" t="s">
        <v>322</v>
      </c>
      <c r="H863" s="15" t="s">
        <v>85</v>
      </c>
      <c r="I863" s="61" t="str">
        <f t="shared" si="212"/>
        <v>I_R_PYM_BAL_MR_03MB</v>
      </c>
      <c r="J863" s="15" cm="1">
        <f t="array" ref="J863">SUMPRODUCT(--(I863=$I$2:$I$625))</f>
        <v>0</v>
      </c>
      <c r="K863" s="14">
        <f t="shared" si="199"/>
        <v>19</v>
      </c>
      <c r="L863" s="15" t="s">
        <v>448</v>
      </c>
      <c r="M863" s="15" t="s">
        <v>10</v>
      </c>
      <c r="N863" s="14" t="s">
        <v>11</v>
      </c>
      <c r="O863" s="15" t="str">
        <f>"R_"&amp;P863&amp;"_"&amp;F863</f>
        <v>R_PYM_BAL_MR</v>
      </c>
      <c r="P863" s="15" t="s">
        <v>490</v>
      </c>
      <c r="Q863" s="15" t="str">
        <f>VLOOKUP(Variables!L863,Nomencalture!$G$38:$H$42,2,0)</f>
        <v>Last Payment / Last Outstanding Balance</v>
      </c>
      <c r="R863" s="16" t="str">
        <f t="shared" si="211"/>
        <v>03MB</v>
      </c>
      <c r="S863" s="16" t="s">
        <v>90</v>
      </c>
      <c r="T863" s="21">
        <v>3</v>
      </c>
      <c r="U863" s="21">
        <v>3</v>
      </c>
      <c r="V863" s="53" t="str">
        <f t="shared" si="203"/>
        <v>ALTER TABLE MDL_ABT_B_PD_TDC_S01 ADD I_R_PYM_BAL_MR_03MB NUMBER;</v>
      </c>
      <c r="W863" s="9" t="str">
        <f>","&amp;H863&amp;"(CASE WHEN TIPO_CNSM_CD='"&amp;P863&amp;"' AND "&amp;X863&amp;" THEN "&amp;G863&amp;" END) AS "&amp;I863</f>
        <v>,AVG(CASE WHEN TIPO_CNSM_CD='PYM_BAL' AND COLDESTIPCRED='VIVIENDA' AND B.PERIODOMES=TO_CHAR(ADD_MONTHS(A.REF_DATE,-3),'YYYYMM') THEN R_PGOA_SDOT END) AS I_R_PYM_BAL_MR_03MB</v>
      </c>
      <c r="X863" s="54" t="str">
        <f t="shared" si="207"/>
        <v>COLDESTIPCRED='VIVIENDA' AND B.PERIODOMES=TO_CHAR(ADD_MONTHS(A.REF_DATE,-3),'YYYYMM')</v>
      </c>
      <c r="Y863" s="54" t="str">
        <f>","&amp;I863&amp;"=B."&amp;I863</f>
        <v>,I_R_PYM_BAL_MR_03MB=B.I_R_PYM_BAL_MR_03MB</v>
      </c>
      <c r="Z863" s="40" t="str">
        <f>",B."&amp;I863</f>
        <v>,B.I_R_PYM_BAL_MR_03MB</v>
      </c>
    </row>
    <row r="864" spans="1:26" x14ac:dyDescent="0.25">
      <c r="A864" s="8" t="s">
        <v>408</v>
      </c>
      <c r="B864" s="21">
        <f t="shared" si="208"/>
        <v>863</v>
      </c>
      <c r="C864" s="15">
        <f t="shared" si="209"/>
        <v>5</v>
      </c>
      <c r="D864" s="15">
        <f t="shared" si="210"/>
        <v>34</v>
      </c>
      <c r="F864" s="48" t="s">
        <v>410</v>
      </c>
      <c r="G864" s="15" t="s">
        <v>322</v>
      </c>
      <c r="H864" s="15" t="s">
        <v>85</v>
      </c>
      <c r="I864" s="61" t="str">
        <f t="shared" si="212"/>
        <v>I_R_PYM_BAL_MR_06MB</v>
      </c>
      <c r="J864" s="15" cm="1">
        <f t="array" ref="J864">SUMPRODUCT(--(I864=$I$2:$I$625))</f>
        <v>0</v>
      </c>
      <c r="K864" s="14">
        <f t="shared" si="199"/>
        <v>19</v>
      </c>
      <c r="L864" s="15" t="s">
        <v>448</v>
      </c>
      <c r="M864" s="15" t="s">
        <v>10</v>
      </c>
      <c r="N864" s="14" t="s">
        <v>11</v>
      </c>
      <c r="O864" s="15" t="str">
        <f>"R_"&amp;P864&amp;"_"&amp;F864</f>
        <v>R_PYM_BAL_MR</v>
      </c>
      <c r="P864" s="15" t="s">
        <v>490</v>
      </c>
      <c r="Q864" s="15" t="str">
        <f>VLOOKUP(Variables!L864,Nomencalture!$G$38:$H$42,2,0)</f>
        <v>Last Payment / Last Outstanding Balance</v>
      </c>
      <c r="R864" s="16" t="str">
        <f t="shared" si="211"/>
        <v>06MB</v>
      </c>
      <c r="S864" s="16" t="s">
        <v>90</v>
      </c>
      <c r="T864" s="21">
        <v>6</v>
      </c>
      <c r="U864" s="21">
        <v>6</v>
      </c>
      <c r="V864" s="53" t="str">
        <f t="shared" si="203"/>
        <v>ALTER TABLE MDL_ABT_B_PD_TDC_S01 ADD I_R_PYM_BAL_MR_06MB NUMBER;</v>
      </c>
      <c r="W864" s="9" t="str">
        <f>","&amp;H864&amp;"(CASE WHEN TIPO_CNSM_CD='"&amp;P864&amp;"' AND "&amp;X864&amp;" THEN "&amp;G864&amp;" END) AS "&amp;I864</f>
        <v>,AVG(CASE WHEN TIPO_CNSM_CD='PYM_BAL' AND COLDESTIPCRED='VIVIENDA' AND B.PERIODOMES=TO_CHAR(ADD_MONTHS(A.REF_DATE,-6),'YYYYMM') THEN R_PGOA_SDOT END) AS I_R_PYM_BAL_MR_06MB</v>
      </c>
      <c r="X864" s="54" t="str">
        <f t="shared" si="207"/>
        <v>COLDESTIPCRED='VIVIENDA' AND B.PERIODOMES=TO_CHAR(ADD_MONTHS(A.REF_DATE,-6),'YYYYMM')</v>
      </c>
      <c r="Y864" s="54" t="str">
        <f>","&amp;I864&amp;"=B."&amp;I864</f>
        <v>,I_R_PYM_BAL_MR_06MB=B.I_R_PYM_BAL_MR_06MB</v>
      </c>
      <c r="Z864" s="40" t="str">
        <f>",B."&amp;I864</f>
        <v>,B.I_R_PYM_BAL_MR_06MB</v>
      </c>
    </row>
    <row r="865" spans="1:26" x14ac:dyDescent="0.25">
      <c r="A865" s="8" t="s">
        <v>408</v>
      </c>
      <c r="B865" s="21">
        <f t="shared" si="208"/>
        <v>864</v>
      </c>
      <c r="C865" s="15">
        <f t="shared" si="209"/>
        <v>6</v>
      </c>
      <c r="D865" s="15">
        <f t="shared" si="210"/>
        <v>34</v>
      </c>
      <c r="F865" s="48" t="s">
        <v>410</v>
      </c>
      <c r="G865" s="15" t="s">
        <v>322</v>
      </c>
      <c r="H865" s="15" t="s">
        <v>85</v>
      </c>
      <c r="I865" s="61" t="str">
        <f t="shared" si="212"/>
        <v>I_R_PYM_BAL_MR_09MB</v>
      </c>
      <c r="J865" s="15" cm="1">
        <f t="array" ref="J865">SUMPRODUCT(--(I865=$I$2:$I$625))</f>
        <v>0</v>
      </c>
      <c r="K865" s="14">
        <f t="shared" si="199"/>
        <v>19</v>
      </c>
      <c r="L865" s="15" t="s">
        <v>448</v>
      </c>
      <c r="M865" s="15" t="s">
        <v>10</v>
      </c>
      <c r="N865" s="14" t="s">
        <v>11</v>
      </c>
      <c r="O865" s="15" t="str">
        <f>"R_"&amp;P865&amp;"_"&amp;F865</f>
        <v>R_PYM_BAL_MR</v>
      </c>
      <c r="P865" s="15" t="s">
        <v>490</v>
      </c>
      <c r="Q865" s="15" t="str">
        <f>VLOOKUP(Variables!L865,Nomencalture!$G$38:$H$42,2,0)</f>
        <v>Last Payment / Last Outstanding Balance</v>
      </c>
      <c r="R865" s="16" t="str">
        <f t="shared" si="211"/>
        <v>09MB</v>
      </c>
      <c r="S865" s="16" t="s">
        <v>90</v>
      </c>
      <c r="T865" s="21">
        <v>9</v>
      </c>
      <c r="U865" s="21">
        <v>9</v>
      </c>
      <c r="V865" s="53" t="str">
        <f t="shared" si="203"/>
        <v>ALTER TABLE MDL_ABT_B_PD_TDC_S01 ADD I_R_PYM_BAL_MR_09MB NUMBER;</v>
      </c>
      <c r="W865" s="9" t="str">
        <f>","&amp;H865&amp;"(CASE WHEN TIPO_CNSM_CD='"&amp;P865&amp;"' AND "&amp;X865&amp;" THEN "&amp;G865&amp;" END) AS "&amp;I865</f>
        <v>,AVG(CASE WHEN TIPO_CNSM_CD='PYM_BAL' AND COLDESTIPCRED='VIVIENDA' AND B.PERIODOMES=TO_CHAR(ADD_MONTHS(A.REF_DATE,-9),'YYYYMM') THEN R_PGOA_SDOT END) AS I_R_PYM_BAL_MR_09MB</v>
      </c>
      <c r="X865" s="54" t="str">
        <f t="shared" si="207"/>
        <v>COLDESTIPCRED='VIVIENDA' AND B.PERIODOMES=TO_CHAR(ADD_MONTHS(A.REF_DATE,-9),'YYYYMM')</v>
      </c>
      <c r="Y865" s="54" t="str">
        <f>","&amp;I865&amp;"=B."&amp;I865</f>
        <v>,I_R_PYM_BAL_MR_09MB=B.I_R_PYM_BAL_MR_09MB</v>
      </c>
      <c r="Z865" s="40" t="str">
        <f>",B."&amp;I865</f>
        <v>,B.I_R_PYM_BAL_MR_09MB</v>
      </c>
    </row>
    <row r="866" spans="1:26" x14ac:dyDescent="0.25">
      <c r="A866" s="8" t="s">
        <v>408</v>
      </c>
      <c r="B866" s="21">
        <f t="shared" si="208"/>
        <v>865</v>
      </c>
      <c r="C866" s="15">
        <f t="shared" si="209"/>
        <v>7</v>
      </c>
      <c r="D866" s="15">
        <f t="shared" si="210"/>
        <v>34</v>
      </c>
      <c r="F866" s="48" t="s">
        <v>410</v>
      </c>
      <c r="G866" s="15" t="s">
        <v>322</v>
      </c>
      <c r="H866" s="15" t="s">
        <v>85</v>
      </c>
      <c r="I866" s="61" t="str">
        <f t="shared" si="212"/>
        <v>I_R_PYM_BAL_MR_12MB</v>
      </c>
      <c r="J866" s="15" cm="1">
        <f t="array" ref="J866">SUMPRODUCT(--(I866=$I$2:$I$625))</f>
        <v>0</v>
      </c>
      <c r="K866" s="14">
        <f t="shared" si="199"/>
        <v>19</v>
      </c>
      <c r="L866" s="15" t="s">
        <v>448</v>
      </c>
      <c r="M866" s="15" t="s">
        <v>10</v>
      </c>
      <c r="N866" s="14" t="s">
        <v>11</v>
      </c>
      <c r="O866" s="15" t="str">
        <f>"R_"&amp;P866&amp;"_"&amp;F866</f>
        <v>R_PYM_BAL_MR</v>
      </c>
      <c r="P866" s="15" t="s">
        <v>490</v>
      </c>
      <c r="Q866" s="15" t="str">
        <f>VLOOKUP(Variables!L866,Nomencalture!$G$38:$H$42,2,0)</f>
        <v>Last Payment / Last Outstanding Balance</v>
      </c>
      <c r="R866" s="16" t="str">
        <f t="shared" si="211"/>
        <v>12MB</v>
      </c>
      <c r="S866" s="16" t="s">
        <v>90</v>
      </c>
      <c r="T866" s="21">
        <v>12</v>
      </c>
      <c r="U866" s="21">
        <v>12</v>
      </c>
      <c r="V866" s="53" t="str">
        <f t="shared" si="203"/>
        <v>ALTER TABLE MDL_ABT_B_PD_TDC_S01 ADD I_R_PYM_BAL_MR_12MB NUMBER;</v>
      </c>
      <c r="W866" s="9" t="str">
        <f>","&amp;H866&amp;"(CASE WHEN TIPO_CNSM_CD='"&amp;P866&amp;"' AND "&amp;X866&amp;" THEN "&amp;G866&amp;" END) AS "&amp;I866</f>
        <v>,AVG(CASE WHEN TIPO_CNSM_CD='PYM_BAL' AND COLDESTIPCRED='VIVIENDA' AND B.PERIODOMES=TO_CHAR(ADD_MONTHS(A.REF_DATE,-12),'YYYYMM') THEN R_PGOA_SDOT END) AS I_R_PYM_BAL_MR_12MB</v>
      </c>
      <c r="X866" s="54" t="str">
        <f t="shared" si="207"/>
        <v>COLDESTIPCRED='VIVIENDA' AND B.PERIODOMES=TO_CHAR(ADD_MONTHS(A.REF_DATE,-12),'YYYYMM')</v>
      </c>
      <c r="Y866" s="54" t="str">
        <f>","&amp;I866&amp;"=B."&amp;I866</f>
        <v>,I_R_PYM_BAL_MR_12MB=B.I_R_PYM_BAL_MR_12MB</v>
      </c>
      <c r="Z866" s="40" t="str">
        <f>",B."&amp;I866</f>
        <v>,B.I_R_PYM_BAL_MR_12MB</v>
      </c>
    </row>
    <row r="867" spans="1:26" x14ac:dyDescent="0.25">
      <c r="A867" s="8" t="s">
        <v>408</v>
      </c>
      <c r="B867" s="21">
        <f t="shared" si="208"/>
        <v>866</v>
      </c>
      <c r="C867" s="15">
        <f t="shared" si="209"/>
        <v>8</v>
      </c>
      <c r="D867" s="15">
        <f t="shared" si="210"/>
        <v>34</v>
      </c>
      <c r="F867" s="48" t="s">
        <v>410</v>
      </c>
      <c r="G867" s="15" t="s">
        <v>323</v>
      </c>
      <c r="H867" s="15" t="s">
        <v>85</v>
      </c>
      <c r="I867" s="61" t="str">
        <f t="shared" si="212"/>
        <v>I_MV_R_PYM_BAL_MR_L00M</v>
      </c>
      <c r="J867" s="15" cm="1">
        <f t="array" ref="J867">SUMPRODUCT(--(I867=$I$2:$I$625))</f>
        <v>0</v>
      </c>
      <c r="K867" s="14">
        <f t="shared" si="199"/>
        <v>22</v>
      </c>
      <c r="L867" s="15" t="s">
        <v>448</v>
      </c>
      <c r="M867" s="15" t="s">
        <v>10</v>
      </c>
      <c r="N867" s="14" t="s">
        <v>520</v>
      </c>
      <c r="O867" s="15" t="str">
        <f>"R_"&amp;P867&amp;"_"&amp;F867</f>
        <v>R_PYM_BAL_MR</v>
      </c>
      <c r="P867" s="15" t="s">
        <v>490</v>
      </c>
      <c r="Q867" s="15" t="str">
        <f>VLOOKUP(Variables!L867,Nomencalture!$G$38:$H$42,2,0)</f>
        <v>Last Payment / Last Outstanding Balance</v>
      </c>
      <c r="R867" s="16" t="str">
        <f>IF(AND(S867="P",N867="R"),TEXT(T867,"00")&amp;"MB",IF(OR(T867&gt;1,N867="VM"),"L"&amp;TEXT(T867,"00")&amp;"_"&amp;TEXT(U867,"00"),"L"&amp;TEXT(U867,"00")&amp;"M"))</f>
        <v>L00M</v>
      </c>
      <c r="S867" s="16" t="s">
        <v>90</v>
      </c>
      <c r="T867" s="20">
        <v>1</v>
      </c>
      <c r="U867" s="21">
        <v>0</v>
      </c>
      <c r="V867" s="53" t="str">
        <f t="shared" si="203"/>
        <v>ALTER TABLE MDL_ABT_B_PD_TDC_S01 ADD I_MV_R_PYM_BAL_MR_L00M NUMBER;</v>
      </c>
      <c r="W867" s="9" t="str">
        <f>","&amp;H867&amp;"(CASE WHEN TIPO_CNSM_CD='"&amp;P867&amp;"' AND "&amp;X867&amp;" THEN "&amp;G867&amp;" END) AS "&amp;I867</f>
        <v>,AVG(CASE WHEN TIPO_CNSM_CD='PYM_BAL' AND COLDESTIPCRED='VIVIENDA' AND B.PERIODOMES=TO_CHAR(ADD_MONTHS(A.REF_DATE,-0),'YYYYMM') THEN VM_R_PGOA_SDOT END) AS I_MV_R_PYM_BAL_MR_L00M</v>
      </c>
      <c r="X867" s="54" t="str">
        <f t="shared" si="207"/>
        <v>COLDESTIPCRED='VIVIENDA' AND B.PERIODOMES=TO_CHAR(ADD_MONTHS(A.REF_DATE,-0),'YYYYMM')</v>
      </c>
      <c r="Y867" s="54" t="str">
        <f>","&amp;I867&amp;"=B."&amp;I867</f>
        <v>,I_MV_R_PYM_BAL_MR_L00M=B.I_MV_R_PYM_BAL_MR_L00M</v>
      </c>
      <c r="Z867" s="40" t="str">
        <f>",B."&amp;I867</f>
        <v>,B.I_MV_R_PYM_BAL_MR_L00M</v>
      </c>
    </row>
    <row r="868" spans="1:26" x14ac:dyDescent="0.25">
      <c r="A868" s="8" t="s">
        <v>408</v>
      </c>
      <c r="B868" s="21">
        <f t="shared" si="208"/>
        <v>867</v>
      </c>
      <c r="C868" s="15">
        <f t="shared" si="209"/>
        <v>9</v>
      </c>
      <c r="D868" s="15">
        <f t="shared" si="210"/>
        <v>34</v>
      </c>
      <c r="F868" s="48" t="s">
        <v>410</v>
      </c>
      <c r="G868" s="15" t="s">
        <v>323</v>
      </c>
      <c r="H868" s="15" t="s">
        <v>85</v>
      </c>
      <c r="I868" s="61" t="str">
        <f t="shared" si="212"/>
        <v>I_MV_R_PYM_BAL_MR_L02_01</v>
      </c>
      <c r="J868" s="15" cm="1">
        <f t="array" ref="J868">SUMPRODUCT(--(I868=$I$2:$I$625))</f>
        <v>0</v>
      </c>
      <c r="K868" s="14">
        <f t="shared" si="199"/>
        <v>24</v>
      </c>
      <c r="L868" s="15" t="s">
        <v>448</v>
      </c>
      <c r="M868" s="15" t="s">
        <v>10</v>
      </c>
      <c r="N868" s="14" t="s">
        <v>520</v>
      </c>
      <c r="O868" s="15" t="str">
        <f>"R_"&amp;P868&amp;"_"&amp;F868</f>
        <v>R_PYM_BAL_MR</v>
      </c>
      <c r="P868" s="15" t="s">
        <v>490</v>
      </c>
      <c r="Q868" s="15" t="str">
        <f>VLOOKUP(Variables!L868,Nomencalture!$G$38:$H$42,2,0)</f>
        <v>Last Payment / Last Outstanding Balance</v>
      </c>
      <c r="R868" s="16" t="str">
        <f>IF(AND(S868="P",N868="R"),TEXT(T868,"00")&amp;"MB",IF(OR(T868&gt;1,N868="VM"),"L"&amp;TEXT(T868,"00")&amp;"_"&amp;TEXT(U868,"00"),"L"&amp;TEXT(U868,"00")&amp;"M"))</f>
        <v>L02_01</v>
      </c>
      <c r="S868" s="16" t="s">
        <v>90</v>
      </c>
      <c r="T868" s="16">
        <v>2</v>
      </c>
      <c r="U868" s="22">
        <v>1</v>
      </c>
      <c r="V868" s="53" t="str">
        <f t="shared" si="203"/>
        <v>ALTER TABLE MDL_ABT_B_PD_TDC_S01 ADD I_MV_R_PYM_BAL_MR_L02_01 NUMBER;</v>
      </c>
      <c r="W868" s="9" t="str">
        <f>","&amp;H868&amp;"(CASE WHEN TIPO_CNSM_CD='"&amp;P868&amp;"' AND "&amp;X868&amp;" THEN "&amp;G868&amp;" END) AS "&amp;I868</f>
        <v>,AVG(CASE WHEN TIPO_CNSM_CD='PYM_BAL' AND COLDESTIPCRED='VIVIENDA' AND B.PERIODOMES=TO_CHAR(ADD_MONTHS(A.REF_DATE,-1),'YYYYMM') THEN VM_R_PGOA_SDOT END) AS I_MV_R_PYM_BAL_MR_L02_01</v>
      </c>
      <c r="X868" s="54" t="str">
        <f t="shared" si="207"/>
        <v>COLDESTIPCRED='VIVIENDA' AND B.PERIODOMES=TO_CHAR(ADD_MONTHS(A.REF_DATE,-1),'YYYYMM')</v>
      </c>
      <c r="Y868" s="54" t="str">
        <f>","&amp;I868&amp;"=B."&amp;I868</f>
        <v>,I_MV_R_PYM_BAL_MR_L02_01=B.I_MV_R_PYM_BAL_MR_L02_01</v>
      </c>
      <c r="Z868" s="40" t="str">
        <f>",B."&amp;I868</f>
        <v>,B.I_MV_R_PYM_BAL_MR_L02_01</v>
      </c>
    </row>
    <row r="869" spans="1:26" x14ac:dyDescent="0.25">
      <c r="A869" s="8" t="s">
        <v>408</v>
      </c>
      <c r="B869" s="21">
        <f t="shared" si="208"/>
        <v>868</v>
      </c>
      <c r="C869" s="15">
        <f t="shared" si="209"/>
        <v>10</v>
      </c>
      <c r="D869" s="15">
        <f t="shared" si="210"/>
        <v>34</v>
      </c>
      <c r="F869" s="48" t="s">
        <v>410</v>
      </c>
      <c r="G869" s="15" t="s">
        <v>323</v>
      </c>
      <c r="H869" s="15" t="s">
        <v>85</v>
      </c>
      <c r="I869" s="61" t="str">
        <f t="shared" si="212"/>
        <v>I_MV_R_PYM_BAL_MR_L03_02</v>
      </c>
      <c r="J869" s="15" cm="1">
        <f t="array" ref="J869">SUMPRODUCT(--(I869=$I$2:$I$625))</f>
        <v>0</v>
      </c>
      <c r="K869" s="14">
        <f t="shared" si="199"/>
        <v>24</v>
      </c>
      <c r="L869" s="15" t="s">
        <v>448</v>
      </c>
      <c r="M869" s="15" t="s">
        <v>10</v>
      </c>
      <c r="N869" s="14" t="s">
        <v>520</v>
      </c>
      <c r="O869" s="15" t="str">
        <f>"R_"&amp;P869&amp;"_"&amp;F869</f>
        <v>R_PYM_BAL_MR</v>
      </c>
      <c r="P869" s="15" t="s">
        <v>490</v>
      </c>
      <c r="Q869" s="15" t="str">
        <f>VLOOKUP(Variables!L869,Nomencalture!$G$38:$H$42,2,0)</f>
        <v>Last Payment / Last Outstanding Balance</v>
      </c>
      <c r="R869" s="16" t="str">
        <f t="shared" ref="R869:R873" si="213">IF(AND(S869="P",N869="R"),TEXT(T869,"00")&amp;"MB",IF(OR(T869&gt;1,N869="VM"),"L"&amp;TEXT(T869,"00")&amp;"_"&amp;TEXT(U869,"00"),"L"&amp;TEXT(U869,"00")&amp;"M"))</f>
        <v>L03_02</v>
      </c>
      <c r="S869" s="16" t="s">
        <v>90</v>
      </c>
      <c r="T869" s="16">
        <v>3</v>
      </c>
      <c r="U869" s="22">
        <v>2</v>
      </c>
      <c r="V869" s="53" t="str">
        <f t="shared" si="203"/>
        <v>ALTER TABLE MDL_ABT_B_PD_TDC_S01 ADD I_MV_R_PYM_BAL_MR_L03_02 NUMBER;</v>
      </c>
      <c r="W869" s="9" t="str">
        <f>","&amp;H869&amp;"(CASE WHEN TIPO_CNSM_CD='"&amp;P869&amp;"' AND "&amp;X869&amp;" THEN "&amp;G869&amp;" END) AS "&amp;I869</f>
        <v>,AVG(CASE WHEN TIPO_CNSM_CD='PYM_BAL' AND COLDESTIPCRED='VIVIENDA' AND B.PERIODOMES=TO_CHAR(ADD_MONTHS(A.REF_DATE,-2),'YYYYMM') THEN VM_R_PGOA_SDOT END) AS I_MV_R_PYM_BAL_MR_L03_02</v>
      </c>
      <c r="X869" s="54" t="str">
        <f t="shared" si="207"/>
        <v>COLDESTIPCRED='VIVIENDA' AND B.PERIODOMES=TO_CHAR(ADD_MONTHS(A.REF_DATE,-2),'YYYYMM')</v>
      </c>
      <c r="Y869" s="54" t="str">
        <f>","&amp;I869&amp;"=B."&amp;I869</f>
        <v>,I_MV_R_PYM_BAL_MR_L03_02=B.I_MV_R_PYM_BAL_MR_L03_02</v>
      </c>
      <c r="Z869" s="40" t="str">
        <f>",B."&amp;I869</f>
        <v>,B.I_MV_R_PYM_BAL_MR_L03_02</v>
      </c>
    </row>
    <row r="870" spans="1:26" x14ac:dyDescent="0.25">
      <c r="A870" s="8" t="s">
        <v>408</v>
      </c>
      <c r="B870" s="21">
        <f t="shared" si="208"/>
        <v>869</v>
      </c>
      <c r="C870" s="15">
        <f t="shared" si="209"/>
        <v>11</v>
      </c>
      <c r="D870" s="15">
        <f t="shared" si="210"/>
        <v>34</v>
      </c>
      <c r="F870" s="48" t="s">
        <v>410</v>
      </c>
      <c r="G870" s="15" t="s">
        <v>324</v>
      </c>
      <c r="H870" s="15" t="s">
        <v>85</v>
      </c>
      <c r="I870" s="61" t="str">
        <f t="shared" si="212"/>
        <v>I_QV_R_PYM_BAL_MR_L06_03</v>
      </c>
      <c r="J870" s="15" cm="1">
        <f t="array" ref="J870">SUMPRODUCT(--(I870=$I$2:$I$625))</f>
        <v>0</v>
      </c>
      <c r="K870" s="14">
        <f t="shared" si="199"/>
        <v>24</v>
      </c>
      <c r="L870" s="15" t="s">
        <v>448</v>
      </c>
      <c r="M870" s="15" t="s">
        <v>10</v>
      </c>
      <c r="N870" s="14" t="s">
        <v>521</v>
      </c>
      <c r="O870" s="15" t="str">
        <f>"R_"&amp;P870&amp;"_"&amp;F870</f>
        <v>R_PYM_BAL_MR</v>
      </c>
      <c r="P870" s="15" t="s">
        <v>490</v>
      </c>
      <c r="Q870" s="15" t="str">
        <f>VLOOKUP(Variables!L870,Nomencalture!$G$38:$H$42,2,0)</f>
        <v>Last Payment / Last Outstanding Balance</v>
      </c>
      <c r="R870" s="16" t="str">
        <f t="shared" si="213"/>
        <v>L06_03</v>
      </c>
      <c r="S870" s="16" t="s">
        <v>90</v>
      </c>
      <c r="T870" s="16">
        <v>6</v>
      </c>
      <c r="U870" s="22">
        <v>3</v>
      </c>
      <c r="V870" s="53" t="str">
        <f t="shared" si="203"/>
        <v>ALTER TABLE MDL_ABT_B_PD_TDC_S01 ADD I_QV_R_PYM_BAL_MR_L06_03 NUMBER;</v>
      </c>
      <c r="W870" s="9" t="str">
        <f>","&amp;H870&amp;"(CASE WHEN TIPO_CNSM_CD='"&amp;P870&amp;"' AND "&amp;X870&amp;" THEN "&amp;G870&amp;" END) AS "&amp;I870</f>
        <v>,AVG(CASE WHEN TIPO_CNSM_CD='PYM_BAL' AND COLDESTIPCRED='VIVIENDA' AND B.PERIODOMES=TO_CHAR(ADD_MONTHS(A.REF_DATE,-3),'YYYYMM') THEN VT_R_PGOA_SDOT END) AS I_QV_R_PYM_BAL_MR_L06_03</v>
      </c>
      <c r="X870" s="54" t="str">
        <f t="shared" si="207"/>
        <v>COLDESTIPCRED='VIVIENDA' AND B.PERIODOMES=TO_CHAR(ADD_MONTHS(A.REF_DATE,-3),'YYYYMM')</v>
      </c>
      <c r="Y870" s="54" t="str">
        <f>","&amp;I870&amp;"=B."&amp;I870</f>
        <v>,I_QV_R_PYM_BAL_MR_L06_03=B.I_QV_R_PYM_BAL_MR_L06_03</v>
      </c>
      <c r="Z870" s="40" t="str">
        <f>",B."&amp;I870</f>
        <v>,B.I_QV_R_PYM_BAL_MR_L06_03</v>
      </c>
    </row>
    <row r="871" spans="1:26" x14ac:dyDescent="0.25">
      <c r="A871" s="8" t="s">
        <v>408</v>
      </c>
      <c r="B871" s="21">
        <f t="shared" si="208"/>
        <v>870</v>
      </c>
      <c r="C871" s="15">
        <f t="shared" si="209"/>
        <v>12</v>
      </c>
      <c r="D871" s="15">
        <f t="shared" si="210"/>
        <v>34</v>
      </c>
      <c r="F871" s="48" t="s">
        <v>410</v>
      </c>
      <c r="G871" s="15" t="s">
        <v>324</v>
      </c>
      <c r="H871" s="15" t="s">
        <v>85</v>
      </c>
      <c r="I871" s="61" t="str">
        <f t="shared" si="212"/>
        <v>I_QV_R_PYM_BAL_MR_L09_06</v>
      </c>
      <c r="J871" s="15" cm="1">
        <f t="array" ref="J871">SUMPRODUCT(--(I871=$I$2:$I$625))</f>
        <v>0</v>
      </c>
      <c r="K871" s="14">
        <f t="shared" si="199"/>
        <v>24</v>
      </c>
      <c r="L871" s="15" t="s">
        <v>448</v>
      </c>
      <c r="M871" s="15" t="s">
        <v>10</v>
      </c>
      <c r="N871" s="14" t="s">
        <v>521</v>
      </c>
      <c r="O871" s="15" t="str">
        <f>"R_"&amp;P871&amp;"_"&amp;F871</f>
        <v>R_PYM_BAL_MR</v>
      </c>
      <c r="P871" s="15" t="s">
        <v>490</v>
      </c>
      <c r="Q871" s="15" t="str">
        <f>VLOOKUP(Variables!L871,Nomencalture!$G$38:$H$42,2,0)</f>
        <v>Last Payment / Last Outstanding Balance</v>
      </c>
      <c r="R871" s="16" t="str">
        <f t="shared" si="213"/>
        <v>L09_06</v>
      </c>
      <c r="S871" s="16" t="s">
        <v>90</v>
      </c>
      <c r="T871" s="16">
        <v>9</v>
      </c>
      <c r="U871" s="22">
        <v>6</v>
      </c>
      <c r="V871" s="53" t="str">
        <f t="shared" si="203"/>
        <v>ALTER TABLE MDL_ABT_B_PD_TDC_S01 ADD I_QV_R_PYM_BAL_MR_L09_06 NUMBER;</v>
      </c>
      <c r="W871" s="9" t="str">
        <f>","&amp;H871&amp;"(CASE WHEN TIPO_CNSM_CD='"&amp;P871&amp;"' AND "&amp;X871&amp;" THEN "&amp;G871&amp;" END) AS "&amp;I871</f>
        <v>,AVG(CASE WHEN TIPO_CNSM_CD='PYM_BAL' AND COLDESTIPCRED='VIVIENDA' AND B.PERIODOMES=TO_CHAR(ADD_MONTHS(A.REF_DATE,-6),'YYYYMM') THEN VT_R_PGOA_SDOT END) AS I_QV_R_PYM_BAL_MR_L09_06</v>
      </c>
      <c r="X871" s="54" t="str">
        <f t="shared" si="207"/>
        <v>COLDESTIPCRED='VIVIENDA' AND B.PERIODOMES=TO_CHAR(ADD_MONTHS(A.REF_DATE,-6),'YYYYMM')</v>
      </c>
      <c r="Y871" s="54" t="str">
        <f>","&amp;I871&amp;"=B."&amp;I871</f>
        <v>,I_QV_R_PYM_BAL_MR_L09_06=B.I_QV_R_PYM_BAL_MR_L09_06</v>
      </c>
      <c r="Z871" s="40" t="str">
        <f>",B."&amp;I871</f>
        <v>,B.I_QV_R_PYM_BAL_MR_L09_06</v>
      </c>
    </row>
    <row r="872" spans="1:26" x14ac:dyDescent="0.25">
      <c r="A872" s="8" t="s">
        <v>408</v>
      </c>
      <c r="B872" s="21">
        <f t="shared" si="208"/>
        <v>871</v>
      </c>
      <c r="C872" s="15">
        <f t="shared" si="209"/>
        <v>13</v>
      </c>
      <c r="D872" s="15">
        <f t="shared" si="210"/>
        <v>34</v>
      </c>
      <c r="F872" s="48" t="s">
        <v>410</v>
      </c>
      <c r="G872" s="15" t="s">
        <v>324</v>
      </c>
      <c r="H872" s="15" t="s">
        <v>85</v>
      </c>
      <c r="I872" s="61" t="str">
        <f t="shared" si="212"/>
        <v>I_QV_R_PYM_BAL_MR_L12_09</v>
      </c>
      <c r="J872" s="15" cm="1">
        <f t="array" ref="J872">SUMPRODUCT(--(I872=$I$2:$I$625))</f>
        <v>0</v>
      </c>
      <c r="K872" s="14">
        <f t="shared" si="199"/>
        <v>24</v>
      </c>
      <c r="L872" s="15" t="s">
        <v>448</v>
      </c>
      <c r="M872" s="15" t="s">
        <v>10</v>
      </c>
      <c r="N872" s="14" t="s">
        <v>521</v>
      </c>
      <c r="O872" s="15" t="str">
        <f>"R_"&amp;P872&amp;"_"&amp;F872</f>
        <v>R_PYM_BAL_MR</v>
      </c>
      <c r="P872" s="15" t="s">
        <v>490</v>
      </c>
      <c r="Q872" s="15" t="str">
        <f>VLOOKUP(Variables!L872,Nomencalture!$G$38:$H$42,2,0)</f>
        <v>Last Payment / Last Outstanding Balance</v>
      </c>
      <c r="R872" s="16" t="str">
        <f t="shared" si="213"/>
        <v>L12_09</v>
      </c>
      <c r="S872" s="16" t="s">
        <v>90</v>
      </c>
      <c r="T872" s="16">
        <v>12</v>
      </c>
      <c r="U872" s="22">
        <v>9</v>
      </c>
      <c r="V872" s="53" t="str">
        <f t="shared" si="203"/>
        <v>ALTER TABLE MDL_ABT_B_PD_TDC_S01 ADD I_QV_R_PYM_BAL_MR_L12_09 NUMBER;</v>
      </c>
      <c r="W872" s="9" t="str">
        <f>","&amp;H872&amp;"(CASE WHEN TIPO_CNSM_CD='"&amp;P872&amp;"' AND "&amp;X872&amp;" THEN "&amp;G872&amp;" END) AS "&amp;I872</f>
        <v>,AVG(CASE WHEN TIPO_CNSM_CD='PYM_BAL' AND COLDESTIPCRED='VIVIENDA' AND B.PERIODOMES=TO_CHAR(ADD_MONTHS(A.REF_DATE,-9),'YYYYMM') THEN VT_R_PGOA_SDOT END) AS I_QV_R_PYM_BAL_MR_L12_09</v>
      </c>
      <c r="X872" s="54" t="str">
        <f t="shared" si="207"/>
        <v>COLDESTIPCRED='VIVIENDA' AND B.PERIODOMES=TO_CHAR(ADD_MONTHS(A.REF_DATE,-9),'YYYYMM')</v>
      </c>
      <c r="Y872" s="54" t="str">
        <f>","&amp;I872&amp;"=B."&amp;I872</f>
        <v>,I_QV_R_PYM_BAL_MR_L12_09=B.I_QV_R_PYM_BAL_MR_L12_09</v>
      </c>
      <c r="Z872" s="40" t="str">
        <f>",B."&amp;I872</f>
        <v>,B.I_QV_R_PYM_BAL_MR_L12_09</v>
      </c>
    </row>
    <row r="873" spans="1:26" x14ac:dyDescent="0.25">
      <c r="A873" s="8" t="s">
        <v>408</v>
      </c>
      <c r="B873" s="21">
        <f t="shared" si="208"/>
        <v>872</v>
      </c>
      <c r="C873" s="15">
        <f t="shared" si="209"/>
        <v>14</v>
      </c>
      <c r="D873" s="15">
        <f t="shared" si="210"/>
        <v>34</v>
      </c>
      <c r="F873" s="48" t="s">
        <v>410</v>
      </c>
      <c r="G873" s="15" t="s">
        <v>325</v>
      </c>
      <c r="H873" s="15" t="s">
        <v>85</v>
      </c>
      <c r="I873" s="61" t="str">
        <f t="shared" si="212"/>
        <v>I_SV_R_PYM_BAL_MR_L12_06</v>
      </c>
      <c r="J873" s="15" cm="1">
        <f t="array" ref="J873">SUMPRODUCT(--(I873=$I$2:$I$625))</f>
        <v>0</v>
      </c>
      <c r="K873" s="14">
        <f t="shared" si="199"/>
        <v>24</v>
      </c>
      <c r="L873" s="15" t="s">
        <v>448</v>
      </c>
      <c r="M873" s="15" t="s">
        <v>10</v>
      </c>
      <c r="N873" s="14" t="s">
        <v>523</v>
      </c>
      <c r="O873" s="15" t="str">
        <f>"R_"&amp;P873&amp;"_"&amp;F873</f>
        <v>R_PYM_BAL_MR</v>
      </c>
      <c r="P873" s="15" t="s">
        <v>490</v>
      </c>
      <c r="Q873" s="15" t="str">
        <f>VLOOKUP(Variables!L873,Nomencalture!$G$38:$H$42,2,0)</f>
        <v>Last Payment / Last Outstanding Balance</v>
      </c>
      <c r="R873" s="16" t="str">
        <f t="shared" si="213"/>
        <v>L12_06</v>
      </c>
      <c r="S873" s="16" t="s">
        <v>90</v>
      </c>
      <c r="T873" s="16">
        <v>12</v>
      </c>
      <c r="U873" s="22">
        <v>6</v>
      </c>
      <c r="V873" s="53" t="str">
        <f t="shared" si="203"/>
        <v>ALTER TABLE MDL_ABT_B_PD_TDC_S01 ADD I_SV_R_PYM_BAL_MR_L12_06 NUMBER;</v>
      </c>
      <c r="W873" s="9" t="str">
        <f>","&amp;H873&amp;"(CASE WHEN TIPO_CNSM_CD='"&amp;P873&amp;"' AND "&amp;X873&amp;" THEN "&amp;G873&amp;" END) AS "&amp;I873</f>
        <v>,AVG(CASE WHEN TIPO_CNSM_CD='PYM_BAL' AND COLDESTIPCRED='VIVIENDA' AND B.PERIODOMES=TO_CHAR(ADD_MONTHS(A.REF_DATE,-6),'YYYYMM') THEN VS_R_PGOA_SDOT END) AS I_SV_R_PYM_BAL_MR_L12_06</v>
      </c>
      <c r="X873" s="54" t="str">
        <f t="shared" si="207"/>
        <v>COLDESTIPCRED='VIVIENDA' AND B.PERIODOMES=TO_CHAR(ADD_MONTHS(A.REF_DATE,-6),'YYYYMM')</v>
      </c>
      <c r="Y873" s="54" t="str">
        <f>","&amp;I873&amp;"=B."&amp;I873</f>
        <v>,I_SV_R_PYM_BAL_MR_L12_06=B.I_SV_R_PYM_BAL_MR_L12_06</v>
      </c>
      <c r="Z873" s="40" t="str">
        <f>",B."&amp;I873</f>
        <v>,B.I_SV_R_PYM_BAL_MR_L12_06</v>
      </c>
    </row>
    <row r="874" spans="1:26" x14ac:dyDescent="0.25">
      <c r="A874" s="8" t="s">
        <v>408</v>
      </c>
      <c r="B874" s="21">
        <f t="shared" si="208"/>
        <v>873</v>
      </c>
      <c r="C874" s="15">
        <f t="shared" si="209"/>
        <v>15</v>
      </c>
      <c r="D874" s="15">
        <f t="shared" si="210"/>
        <v>34</v>
      </c>
      <c r="F874" s="48" t="s">
        <v>410</v>
      </c>
      <c r="G874" s="15" t="s">
        <v>322</v>
      </c>
      <c r="H874" s="15" t="s">
        <v>85</v>
      </c>
      <c r="I874" s="61" t="str">
        <f t="shared" si="212"/>
        <v>I_AV_R_PYM_BAL_MR_L03M</v>
      </c>
      <c r="J874" s="15" cm="1">
        <f t="array" ref="J874">SUMPRODUCT(--(I874=$I$2:$I$625))</f>
        <v>0</v>
      </c>
      <c r="K874" s="14">
        <f t="shared" si="199"/>
        <v>22</v>
      </c>
      <c r="L874" s="15" t="s">
        <v>448</v>
      </c>
      <c r="M874" s="15" t="s">
        <v>10</v>
      </c>
      <c r="N874" s="14" t="s">
        <v>15</v>
      </c>
      <c r="O874" s="15" t="str">
        <f>"R_"&amp;P874&amp;"_"&amp;F874</f>
        <v>R_PYM_BAL_MR</v>
      </c>
      <c r="P874" s="15" t="s">
        <v>490</v>
      </c>
      <c r="Q874" s="15" t="str">
        <f>VLOOKUP(Variables!L874,Nomencalture!$G$38:$H$42,2,0)</f>
        <v>Last Payment / Last Outstanding Balance</v>
      </c>
      <c r="R874" s="16" t="str">
        <f>IF(AND(S874="P",N874="R"),TEXT(T874,"00")&amp;"MB",IF(OR(T874&gt;1,N874="VM"),"L"&amp;TEXT(T874,"00")&amp;"_"&amp;TEXT(U874,"00"),"L"&amp;TEXT(U874,"00")&amp;"M"))</f>
        <v>L03M</v>
      </c>
      <c r="S874" s="16" t="s">
        <v>54</v>
      </c>
      <c r="T874" s="20">
        <v>1</v>
      </c>
      <c r="U874" s="21">
        <v>3</v>
      </c>
      <c r="V874" s="53" t="str">
        <f t="shared" si="203"/>
        <v>ALTER TABLE MDL_ABT_B_PD_TDC_S01 ADD I_AV_R_PYM_BAL_MR_L03M NUMBER;</v>
      </c>
      <c r="W874" s="9" t="str">
        <f>","&amp;H874&amp;"(CASE WHEN TIPO_CNSM_CD='"&amp;P874&amp;"' AND "&amp;X874&amp;" THEN "&amp;G874&amp;" END) AS "&amp;I874</f>
        <v>,AVG(CASE WHEN TIPO_CNSM_CD='PYM_BAL' AND COLDESTIPCRED='VIVIENDA' AND B.PERIODOMES BETWEEN TO_CHAR(ADD_MONTHS(A.REF_DATE,-3),'YYYYMM') AND TO_CHAR(ADD_MONTHS(A.REF_DATE,-1),'YYYYMM') THEN R_PGOA_SDOT END) AS I_AV_R_PYM_BAL_MR_L03M</v>
      </c>
      <c r="X874" s="54" t="str">
        <f t="shared" si="207"/>
        <v>COLDESTIPCRED='VIVIENDA' AND B.PERIODOMES BETWEEN TO_CHAR(ADD_MONTHS(A.REF_DATE,-3),'YYYYMM') AND TO_CHAR(ADD_MONTHS(A.REF_DATE,-1),'YYYYMM')</v>
      </c>
      <c r="Y874" s="54" t="str">
        <f>","&amp;I874&amp;"=B."&amp;I874</f>
        <v>,I_AV_R_PYM_BAL_MR_L03M=B.I_AV_R_PYM_BAL_MR_L03M</v>
      </c>
      <c r="Z874" s="40" t="str">
        <f>",B."&amp;I874</f>
        <v>,B.I_AV_R_PYM_BAL_MR_L03M</v>
      </c>
    </row>
    <row r="875" spans="1:26" x14ac:dyDescent="0.25">
      <c r="A875" s="8" t="s">
        <v>408</v>
      </c>
      <c r="B875" s="21">
        <f t="shared" si="208"/>
        <v>874</v>
      </c>
      <c r="C875" s="15">
        <f t="shared" si="209"/>
        <v>16</v>
      </c>
      <c r="D875" s="15">
        <f t="shared" si="210"/>
        <v>34</v>
      </c>
      <c r="F875" s="48" t="s">
        <v>410</v>
      </c>
      <c r="G875" s="15" t="s">
        <v>322</v>
      </c>
      <c r="H875" s="15" t="s">
        <v>85</v>
      </c>
      <c r="I875" s="61" t="str">
        <f t="shared" si="212"/>
        <v>I_AV_R_PYM_BAL_MR_L06M</v>
      </c>
      <c r="J875" s="15" cm="1">
        <f t="array" ref="J875">SUMPRODUCT(--(I875=$I$2:$I$625))</f>
        <v>0</v>
      </c>
      <c r="K875" s="14">
        <f t="shared" si="199"/>
        <v>22</v>
      </c>
      <c r="L875" s="15" t="s">
        <v>448</v>
      </c>
      <c r="M875" s="15" t="s">
        <v>10</v>
      </c>
      <c r="N875" s="14" t="s">
        <v>15</v>
      </c>
      <c r="O875" s="15" t="str">
        <f>"R_"&amp;P875&amp;"_"&amp;F875</f>
        <v>R_PYM_BAL_MR</v>
      </c>
      <c r="P875" s="15" t="s">
        <v>490</v>
      </c>
      <c r="Q875" s="15" t="str">
        <f>VLOOKUP(Variables!L875,Nomencalture!$G$38:$H$42,2,0)</f>
        <v>Last Payment / Last Outstanding Balance</v>
      </c>
      <c r="R875" s="16" t="str">
        <f>IF(AND(S875="P",N875="R"),TEXT(T875,"00")&amp;"MB",IF(OR(T875&gt;1,N875="VM"),"L"&amp;TEXT(T875,"00")&amp;"_"&amp;TEXT(U875,"00"),"L"&amp;TEXT(U875,"00")&amp;"M"))</f>
        <v>L06M</v>
      </c>
      <c r="S875" s="16" t="s">
        <v>54</v>
      </c>
      <c r="T875" s="20">
        <v>1</v>
      </c>
      <c r="U875" s="21">
        <v>6</v>
      </c>
      <c r="V875" s="53" t="str">
        <f t="shared" si="203"/>
        <v>ALTER TABLE MDL_ABT_B_PD_TDC_S01 ADD I_AV_R_PYM_BAL_MR_L06M NUMBER;</v>
      </c>
      <c r="W875" s="9" t="str">
        <f>","&amp;H875&amp;"(CASE WHEN TIPO_CNSM_CD='"&amp;P875&amp;"' AND "&amp;X875&amp;" THEN "&amp;G875&amp;" END) AS "&amp;I875</f>
        <v>,AVG(CASE WHEN TIPO_CNSM_CD='PYM_BAL' AND COLDESTIPCRED='VIVIENDA' AND B.PERIODOMES BETWEEN TO_CHAR(ADD_MONTHS(A.REF_DATE,-6),'YYYYMM') AND TO_CHAR(ADD_MONTHS(A.REF_DATE,-1),'YYYYMM') THEN R_PGOA_SDOT END) AS I_AV_R_PYM_BAL_MR_L06M</v>
      </c>
      <c r="X875" s="54" t="str">
        <f t="shared" si="207"/>
        <v>COLDESTIPCRED='VIVIENDA' AND B.PERIODOMES BETWEEN TO_CHAR(ADD_MONTHS(A.REF_DATE,-6),'YYYYMM') AND TO_CHAR(ADD_MONTHS(A.REF_DATE,-1),'YYYYMM')</v>
      </c>
      <c r="Y875" s="54" t="str">
        <f>","&amp;I875&amp;"=B."&amp;I875</f>
        <v>,I_AV_R_PYM_BAL_MR_L06M=B.I_AV_R_PYM_BAL_MR_L06M</v>
      </c>
      <c r="Z875" s="40" t="str">
        <f>",B."&amp;I875</f>
        <v>,B.I_AV_R_PYM_BAL_MR_L06M</v>
      </c>
    </row>
    <row r="876" spans="1:26" x14ac:dyDescent="0.25">
      <c r="A876" s="8" t="s">
        <v>408</v>
      </c>
      <c r="B876" s="21">
        <f t="shared" si="208"/>
        <v>875</v>
      </c>
      <c r="C876" s="15">
        <f t="shared" si="209"/>
        <v>17</v>
      </c>
      <c r="D876" s="15">
        <f t="shared" si="210"/>
        <v>34</v>
      </c>
      <c r="F876" s="48" t="s">
        <v>410</v>
      </c>
      <c r="G876" s="15" t="s">
        <v>322</v>
      </c>
      <c r="H876" s="15" t="s">
        <v>85</v>
      </c>
      <c r="I876" s="61" t="str">
        <f t="shared" si="212"/>
        <v>I_AV_R_PYM_BAL_MR_L12M</v>
      </c>
      <c r="J876" s="15" cm="1">
        <f t="array" ref="J876">SUMPRODUCT(--(I876=$I$2:$I$625))</f>
        <v>0</v>
      </c>
      <c r="K876" s="14">
        <f t="shared" si="199"/>
        <v>22</v>
      </c>
      <c r="L876" s="15" t="s">
        <v>448</v>
      </c>
      <c r="M876" s="15" t="s">
        <v>10</v>
      </c>
      <c r="N876" s="14" t="s">
        <v>15</v>
      </c>
      <c r="O876" s="15" t="str">
        <f>"R_"&amp;P876&amp;"_"&amp;F876</f>
        <v>R_PYM_BAL_MR</v>
      </c>
      <c r="P876" s="15" t="s">
        <v>490</v>
      </c>
      <c r="Q876" s="15" t="str">
        <f>VLOOKUP(Variables!L876,Nomencalture!$G$38:$H$42,2,0)</f>
        <v>Last Payment / Last Outstanding Balance</v>
      </c>
      <c r="R876" s="16" t="str">
        <f t="shared" ref="R876:R885" si="214">IF(AND(S876="P",N876="R"),TEXT(T876,"00")&amp;"MB",IF(OR(T876&gt;1,N876="VM"),"L"&amp;TEXT(T876,"00")&amp;"_"&amp;TEXT(U876,"00"),"L"&amp;TEXT(U876,"00")&amp;"M"))</f>
        <v>L12M</v>
      </c>
      <c r="S876" s="16" t="s">
        <v>54</v>
      </c>
      <c r="T876" s="20">
        <v>1</v>
      </c>
      <c r="U876" s="21">
        <v>12</v>
      </c>
      <c r="V876" s="53" t="str">
        <f t="shared" si="203"/>
        <v>ALTER TABLE MDL_ABT_B_PD_TDC_S01 ADD I_AV_R_PYM_BAL_MR_L12M NUMBER;</v>
      </c>
      <c r="W876" s="9" t="str">
        <f>","&amp;H876&amp;"(CASE WHEN TIPO_CNSM_CD='"&amp;P876&amp;"' AND "&amp;X876&amp;" THEN "&amp;G876&amp;" END) AS "&amp;I876</f>
        <v>,AVG(CASE WHEN TIPO_CNSM_CD='PYM_BAL' AND COLDESTIPCRED='VIVIENDA' AND B.PERIODOMES BETWEEN TO_CHAR(ADD_MONTHS(A.REF_DATE,-12),'YYYYMM') AND TO_CHAR(ADD_MONTHS(A.REF_DATE,-1),'YYYYMM') THEN R_PGOA_SDOT END) AS I_AV_R_PYM_BAL_MR_L12M</v>
      </c>
      <c r="X876" s="54" t="str">
        <f t="shared" si="207"/>
        <v>COLDESTIPCRED='VIVIENDA' AND B.PERIODOMES BETWEEN TO_CHAR(ADD_MONTHS(A.REF_DATE,-12),'YYYYMM') AND TO_CHAR(ADD_MONTHS(A.REF_DATE,-1),'YYYYMM')</v>
      </c>
      <c r="Y876" s="54" t="str">
        <f>","&amp;I876&amp;"=B."&amp;I876</f>
        <v>,I_AV_R_PYM_BAL_MR_L12M=B.I_AV_R_PYM_BAL_MR_L12M</v>
      </c>
      <c r="Z876" s="40" t="str">
        <f>",B."&amp;I876</f>
        <v>,B.I_AV_R_PYM_BAL_MR_L12M</v>
      </c>
    </row>
    <row r="877" spans="1:26" x14ac:dyDescent="0.25">
      <c r="A877" s="8" t="s">
        <v>408</v>
      </c>
      <c r="B877" s="21">
        <f t="shared" si="208"/>
        <v>876</v>
      </c>
      <c r="C877" s="15">
        <f t="shared" si="209"/>
        <v>18</v>
      </c>
      <c r="D877" s="15">
        <f t="shared" si="210"/>
        <v>34</v>
      </c>
      <c r="F877" s="48" t="s">
        <v>410</v>
      </c>
      <c r="G877" s="15" t="s">
        <v>322</v>
      </c>
      <c r="H877" s="15" t="s">
        <v>85</v>
      </c>
      <c r="I877" s="61" t="str">
        <f t="shared" si="212"/>
        <v>I_AV_R_PYM_BAL_MR_L13_24</v>
      </c>
      <c r="J877" s="15" cm="1">
        <f t="array" ref="J877">SUMPRODUCT(--(I877=$I$2:$I$625))</f>
        <v>0</v>
      </c>
      <c r="K877" s="14">
        <f t="shared" si="199"/>
        <v>24</v>
      </c>
      <c r="L877" s="15" t="s">
        <v>448</v>
      </c>
      <c r="M877" s="15" t="s">
        <v>10</v>
      </c>
      <c r="N877" s="14" t="s">
        <v>15</v>
      </c>
      <c r="O877" s="15" t="str">
        <f>"R_"&amp;P877&amp;"_"&amp;F877</f>
        <v>R_PYM_BAL_MR</v>
      </c>
      <c r="P877" s="15" t="s">
        <v>490</v>
      </c>
      <c r="Q877" s="15" t="str">
        <f>VLOOKUP(Variables!L877,Nomencalture!$G$38:$H$42,2,0)</f>
        <v>Last Payment / Last Outstanding Balance</v>
      </c>
      <c r="R877" s="16" t="str">
        <f t="shared" si="214"/>
        <v>L13_24</v>
      </c>
      <c r="S877" s="16" t="s">
        <v>54</v>
      </c>
      <c r="T877" s="20">
        <v>13</v>
      </c>
      <c r="U877" s="21">
        <v>24</v>
      </c>
      <c r="V877" s="53" t="str">
        <f t="shared" si="203"/>
        <v>ALTER TABLE MDL_ABT_B_PD_TDC_S01 ADD I_AV_R_PYM_BAL_MR_L13_24 NUMBER;</v>
      </c>
      <c r="W877" s="9" t="str">
        <f>","&amp;H877&amp;"(CASE WHEN TIPO_CNSM_CD='"&amp;P877&amp;"' AND "&amp;X877&amp;" THEN "&amp;G877&amp;" END) AS "&amp;I877</f>
        <v>,AVG(CASE WHEN TIPO_CNSM_CD='PYM_BAL' AND COLDESTIPCRED='VIVIENDA' AND B.PERIODOMES BETWEEN TO_CHAR(ADD_MONTHS(A.REF_DATE,-24),'YYYYMM') AND TO_CHAR(ADD_MONTHS(A.REF_DATE,-13),'YYYYMM') THEN R_PGOA_SDOT END) AS I_AV_R_PYM_BAL_MR_L13_24</v>
      </c>
      <c r="X877" s="54" t="str">
        <f t="shared" si="207"/>
        <v>COLDESTIPCRED='VIVIENDA' AND B.PERIODOMES BETWEEN TO_CHAR(ADD_MONTHS(A.REF_DATE,-24),'YYYYMM') AND TO_CHAR(ADD_MONTHS(A.REF_DATE,-13),'YYYYMM')</v>
      </c>
      <c r="Y877" s="54" t="str">
        <f>","&amp;I877&amp;"=B."&amp;I877</f>
        <v>,I_AV_R_PYM_BAL_MR_L13_24=B.I_AV_R_PYM_BAL_MR_L13_24</v>
      </c>
      <c r="Z877" s="40" t="str">
        <f>",B."&amp;I877</f>
        <v>,B.I_AV_R_PYM_BAL_MR_L13_24</v>
      </c>
    </row>
    <row r="878" spans="1:26" x14ac:dyDescent="0.25">
      <c r="A878" s="8" t="s">
        <v>408</v>
      </c>
      <c r="B878" s="21">
        <f t="shared" si="208"/>
        <v>877</v>
      </c>
      <c r="C878" s="15">
        <f t="shared" si="209"/>
        <v>19</v>
      </c>
      <c r="D878" s="15">
        <f t="shared" si="210"/>
        <v>34</v>
      </c>
      <c r="F878" s="48" t="s">
        <v>410</v>
      </c>
      <c r="G878" s="15" t="s">
        <v>326</v>
      </c>
      <c r="H878" s="15" t="s">
        <v>86</v>
      </c>
      <c r="I878" s="61" t="str">
        <f t="shared" si="212"/>
        <v>I_SIN_R_PYM_BAL_MR_L03M</v>
      </c>
      <c r="J878" s="15" cm="1">
        <f t="array" ref="J878">SUMPRODUCT(--(I878=$I$2:$I$625))</f>
        <v>0</v>
      </c>
      <c r="K878" s="14">
        <f t="shared" si="199"/>
        <v>23</v>
      </c>
      <c r="L878" s="15" t="s">
        <v>448</v>
      </c>
      <c r="M878" s="15" t="s">
        <v>10</v>
      </c>
      <c r="N878" s="14" t="s">
        <v>16</v>
      </c>
      <c r="O878" s="15" t="str">
        <f>"R_"&amp;P878&amp;"_"&amp;F878</f>
        <v>R_PYM_BAL_MR</v>
      </c>
      <c r="P878" s="15" t="s">
        <v>490</v>
      </c>
      <c r="Q878" s="15" t="str">
        <f>VLOOKUP(Variables!L878,Nomencalture!$G$38:$H$42,2,0)</f>
        <v>Last Payment / Last Outstanding Balance</v>
      </c>
      <c r="R878" s="16" t="str">
        <f t="shared" si="214"/>
        <v>L03M</v>
      </c>
      <c r="S878" s="16" t="s">
        <v>54</v>
      </c>
      <c r="T878" s="20">
        <v>1</v>
      </c>
      <c r="U878" s="21">
        <v>3</v>
      </c>
      <c r="V878" s="53" t="str">
        <f t="shared" si="203"/>
        <v>ALTER TABLE MDL_ABT_B_PD_TDC_S01 ADD I_SIN_R_PYM_BAL_MR_L03M NUMBER;</v>
      </c>
      <c r="W878" s="9" t="str">
        <f>","&amp;H878&amp;"(CASE WHEN TIPO_CNSM_CD='"&amp;P878&amp;"' AND "&amp;X878&amp;" THEN "&amp;G878&amp;" END) AS "&amp;I878</f>
        <v>,SUM(CASE WHEN TIPO_CNSM_CD='PYM_BAL' AND COLDESTIPCRED='VIVIENDA' AND B.PERIODOMES BETWEEN TO_CHAR(ADD_MONTHS(A.REF_DATE,-3),'YYYYMM') AND TO_CHAR(ADD_MONTHS(A.REF_DATE,-1),'YYYYMM') THEN IN_R_PGOA_SDOT END) AS I_SIN_R_PYM_BAL_MR_L03M</v>
      </c>
      <c r="X878" s="54" t="str">
        <f t="shared" si="207"/>
        <v>COLDESTIPCRED='VIVIENDA' AND B.PERIODOMES BETWEEN TO_CHAR(ADD_MONTHS(A.REF_DATE,-3),'YYYYMM') AND TO_CHAR(ADD_MONTHS(A.REF_DATE,-1),'YYYYMM')</v>
      </c>
      <c r="Y878" s="54" t="str">
        <f>","&amp;I878&amp;"=B."&amp;I878</f>
        <v>,I_SIN_R_PYM_BAL_MR_L03M=B.I_SIN_R_PYM_BAL_MR_L03M</v>
      </c>
      <c r="Z878" s="40" t="str">
        <f>",B."&amp;I878</f>
        <v>,B.I_SIN_R_PYM_BAL_MR_L03M</v>
      </c>
    </row>
    <row r="879" spans="1:26" x14ac:dyDescent="0.25">
      <c r="A879" s="8" t="s">
        <v>408</v>
      </c>
      <c r="B879" s="21">
        <f t="shared" si="208"/>
        <v>878</v>
      </c>
      <c r="C879" s="15">
        <f t="shared" si="209"/>
        <v>20</v>
      </c>
      <c r="D879" s="15">
        <f t="shared" si="210"/>
        <v>34</v>
      </c>
      <c r="F879" s="48" t="s">
        <v>410</v>
      </c>
      <c r="G879" s="15" t="s">
        <v>326</v>
      </c>
      <c r="H879" s="15" t="s">
        <v>86</v>
      </c>
      <c r="I879" s="61" t="str">
        <f t="shared" si="212"/>
        <v>I_SIN_R_PYM_BAL_MR_L06M</v>
      </c>
      <c r="J879" s="15" cm="1">
        <f t="array" ref="J879">SUMPRODUCT(--(I879=$I$2:$I$625))</f>
        <v>0</v>
      </c>
      <c r="K879" s="14">
        <f t="shared" si="199"/>
        <v>23</v>
      </c>
      <c r="L879" s="15" t="s">
        <v>448</v>
      </c>
      <c r="M879" s="15" t="s">
        <v>10</v>
      </c>
      <c r="N879" s="14" t="s">
        <v>16</v>
      </c>
      <c r="O879" s="15" t="str">
        <f>"R_"&amp;P879&amp;"_"&amp;F879</f>
        <v>R_PYM_BAL_MR</v>
      </c>
      <c r="P879" s="15" t="s">
        <v>490</v>
      </c>
      <c r="Q879" s="15" t="str">
        <f>VLOOKUP(Variables!L879,Nomencalture!$G$38:$H$42,2,0)</f>
        <v>Last Payment / Last Outstanding Balance</v>
      </c>
      <c r="R879" s="16" t="str">
        <f t="shared" si="214"/>
        <v>L06M</v>
      </c>
      <c r="S879" s="16" t="s">
        <v>54</v>
      </c>
      <c r="T879" s="20">
        <v>1</v>
      </c>
      <c r="U879" s="21">
        <v>6</v>
      </c>
      <c r="V879" s="53" t="str">
        <f t="shared" si="203"/>
        <v>ALTER TABLE MDL_ABT_B_PD_TDC_S01 ADD I_SIN_R_PYM_BAL_MR_L06M NUMBER;</v>
      </c>
      <c r="W879" s="9" t="str">
        <f>","&amp;H879&amp;"(CASE WHEN TIPO_CNSM_CD='"&amp;P879&amp;"' AND "&amp;X879&amp;" THEN "&amp;G879&amp;" END) AS "&amp;I879</f>
        <v>,SUM(CASE WHEN TIPO_CNSM_CD='PYM_BAL' AND COLDESTIPCRED='VIVIENDA' AND B.PERIODOMES BETWEEN TO_CHAR(ADD_MONTHS(A.REF_DATE,-6),'YYYYMM') AND TO_CHAR(ADD_MONTHS(A.REF_DATE,-1),'YYYYMM') THEN IN_R_PGOA_SDOT END) AS I_SIN_R_PYM_BAL_MR_L06M</v>
      </c>
      <c r="X879" s="54" t="str">
        <f t="shared" si="207"/>
        <v>COLDESTIPCRED='VIVIENDA' AND B.PERIODOMES BETWEEN TO_CHAR(ADD_MONTHS(A.REF_DATE,-6),'YYYYMM') AND TO_CHAR(ADD_MONTHS(A.REF_DATE,-1),'YYYYMM')</v>
      </c>
      <c r="Y879" s="54" t="str">
        <f>","&amp;I879&amp;"=B."&amp;I879</f>
        <v>,I_SIN_R_PYM_BAL_MR_L06M=B.I_SIN_R_PYM_BAL_MR_L06M</v>
      </c>
      <c r="Z879" s="40" t="str">
        <f>",B."&amp;I879</f>
        <v>,B.I_SIN_R_PYM_BAL_MR_L06M</v>
      </c>
    </row>
    <row r="880" spans="1:26" x14ac:dyDescent="0.25">
      <c r="A880" s="8" t="s">
        <v>408</v>
      </c>
      <c r="B880" s="21">
        <f t="shared" si="208"/>
        <v>879</v>
      </c>
      <c r="C880" s="15">
        <f t="shared" si="209"/>
        <v>21</v>
      </c>
      <c r="D880" s="15">
        <f t="shared" si="210"/>
        <v>34</v>
      </c>
      <c r="F880" s="48" t="s">
        <v>410</v>
      </c>
      <c r="G880" s="15" t="s">
        <v>326</v>
      </c>
      <c r="H880" s="15" t="s">
        <v>86</v>
      </c>
      <c r="I880" s="61" t="str">
        <f t="shared" si="212"/>
        <v>I_SIN_R_PYM_BAL_MR_L12M</v>
      </c>
      <c r="J880" s="15" cm="1">
        <f t="array" ref="J880">SUMPRODUCT(--(I880=$I$2:$I$625))</f>
        <v>0</v>
      </c>
      <c r="K880" s="14">
        <f t="shared" si="199"/>
        <v>23</v>
      </c>
      <c r="L880" s="15" t="s">
        <v>448</v>
      </c>
      <c r="M880" s="15" t="s">
        <v>10</v>
      </c>
      <c r="N880" s="14" t="s">
        <v>16</v>
      </c>
      <c r="O880" s="15" t="str">
        <f>"R_"&amp;P880&amp;"_"&amp;F880</f>
        <v>R_PYM_BAL_MR</v>
      </c>
      <c r="P880" s="15" t="s">
        <v>490</v>
      </c>
      <c r="Q880" s="15" t="str">
        <f>VLOOKUP(Variables!L880,Nomencalture!$G$38:$H$42,2,0)</f>
        <v>Last Payment / Last Outstanding Balance</v>
      </c>
      <c r="R880" s="16" t="str">
        <f t="shared" si="214"/>
        <v>L12M</v>
      </c>
      <c r="S880" s="16" t="s">
        <v>54</v>
      </c>
      <c r="T880" s="20">
        <v>1</v>
      </c>
      <c r="U880" s="21">
        <v>12</v>
      </c>
      <c r="V880" s="53" t="str">
        <f t="shared" si="203"/>
        <v>ALTER TABLE MDL_ABT_B_PD_TDC_S01 ADD I_SIN_R_PYM_BAL_MR_L12M NUMBER;</v>
      </c>
      <c r="W880" s="9" t="str">
        <f>","&amp;H880&amp;"(CASE WHEN TIPO_CNSM_CD='"&amp;P880&amp;"' AND "&amp;X880&amp;" THEN "&amp;G880&amp;" END) AS "&amp;I880</f>
        <v>,SUM(CASE WHEN TIPO_CNSM_CD='PYM_BAL' AND COLDESTIPCRED='VIVIENDA' AND B.PERIODOMES BETWEEN TO_CHAR(ADD_MONTHS(A.REF_DATE,-12),'YYYYMM') AND TO_CHAR(ADD_MONTHS(A.REF_DATE,-1),'YYYYMM') THEN IN_R_PGOA_SDOT END) AS I_SIN_R_PYM_BAL_MR_L12M</v>
      </c>
      <c r="X880" s="54" t="str">
        <f t="shared" si="207"/>
        <v>COLDESTIPCRED='VIVIENDA' AND B.PERIODOMES BETWEEN TO_CHAR(ADD_MONTHS(A.REF_DATE,-12),'YYYYMM') AND TO_CHAR(ADD_MONTHS(A.REF_DATE,-1),'YYYYMM')</v>
      </c>
      <c r="Y880" s="54" t="str">
        <f>","&amp;I880&amp;"=B."&amp;I880</f>
        <v>,I_SIN_R_PYM_BAL_MR_L12M=B.I_SIN_R_PYM_BAL_MR_L12M</v>
      </c>
      <c r="Z880" s="40" t="str">
        <f>",B."&amp;I880</f>
        <v>,B.I_SIN_R_PYM_BAL_MR_L12M</v>
      </c>
    </row>
    <row r="881" spans="1:26" x14ac:dyDescent="0.25">
      <c r="A881" s="8" t="s">
        <v>408</v>
      </c>
      <c r="B881" s="21">
        <f t="shared" si="208"/>
        <v>880</v>
      </c>
      <c r="C881" s="15">
        <f t="shared" si="209"/>
        <v>22</v>
      </c>
      <c r="D881" s="15">
        <f t="shared" si="210"/>
        <v>34</v>
      </c>
      <c r="F881" s="48" t="s">
        <v>410</v>
      </c>
      <c r="G881" s="15" t="s">
        <v>326</v>
      </c>
      <c r="H881" s="15" t="s">
        <v>86</v>
      </c>
      <c r="I881" s="61" t="str">
        <f t="shared" si="212"/>
        <v>I_SIN_R_PYM_BAL_MR_L13_24</v>
      </c>
      <c r="J881" s="15" cm="1">
        <f t="array" ref="J881">SUMPRODUCT(--(I881=$I$2:$I$625))</f>
        <v>0</v>
      </c>
      <c r="K881" s="14">
        <f t="shared" si="199"/>
        <v>25</v>
      </c>
      <c r="L881" s="15" t="s">
        <v>448</v>
      </c>
      <c r="M881" s="15" t="s">
        <v>10</v>
      </c>
      <c r="N881" s="14" t="s">
        <v>16</v>
      </c>
      <c r="O881" s="15" t="str">
        <f>"R_"&amp;P881&amp;"_"&amp;F881</f>
        <v>R_PYM_BAL_MR</v>
      </c>
      <c r="P881" s="15" t="s">
        <v>490</v>
      </c>
      <c r="Q881" s="15" t="str">
        <f>VLOOKUP(Variables!L881,Nomencalture!$G$38:$H$42,2,0)</f>
        <v>Last Payment / Last Outstanding Balance</v>
      </c>
      <c r="R881" s="16" t="str">
        <f t="shared" si="214"/>
        <v>L13_24</v>
      </c>
      <c r="S881" s="16" t="s">
        <v>54</v>
      </c>
      <c r="T881" s="20">
        <v>13</v>
      </c>
      <c r="U881" s="21">
        <v>24</v>
      </c>
      <c r="V881" s="53" t="str">
        <f t="shared" si="203"/>
        <v>ALTER TABLE MDL_ABT_B_PD_TDC_S01 ADD I_SIN_R_PYM_BAL_MR_L13_24 NUMBER;</v>
      </c>
      <c r="W881" s="9" t="str">
        <f>","&amp;H881&amp;"(CASE WHEN TIPO_CNSM_CD='"&amp;P881&amp;"' AND "&amp;X881&amp;" THEN "&amp;G881&amp;" END) AS "&amp;I881</f>
        <v>,SUM(CASE WHEN TIPO_CNSM_CD='PYM_BAL' AND COLDESTIPCRED='VIVIENDA' AND B.PERIODOMES BETWEEN TO_CHAR(ADD_MONTHS(A.REF_DATE,-24),'YYYYMM') AND TO_CHAR(ADD_MONTHS(A.REF_DATE,-13),'YYYYMM') THEN IN_R_PGOA_SDOT END) AS I_SIN_R_PYM_BAL_MR_L13_24</v>
      </c>
      <c r="X881" s="54" t="str">
        <f t="shared" si="207"/>
        <v>COLDESTIPCRED='VIVIENDA' AND B.PERIODOMES BETWEEN TO_CHAR(ADD_MONTHS(A.REF_DATE,-24),'YYYYMM') AND TO_CHAR(ADD_MONTHS(A.REF_DATE,-13),'YYYYMM')</v>
      </c>
      <c r="Y881" s="54" t="str">
        <f>","&amp;I881&amp;"=B."&amp;I881</f>
        <v>,I_SIN_R_PYM_BAL_MR_L13_24=B.I_SIN_R_PYM_BAL_MR_L13_24</v>
      </c>
      <c r="Z881" s="40" t="str">
        <f>",B."&amp;I881</f>
        <v>,B.I_SIN_R_PYM_BAL_MR_L13_24</v>
      </c>
    </row>
    <row r="882" spans="1:26" x14ac:dyDescent="0.25">
      <c r="A882" s="8" t="s">
        <v>408</v>
      </c>
      <c r="B882" s="21">
        <f t="shared" si="208"/>
        <v>881</v>
      </c>
      <c r="C882" s="15">
        <f t="shared" si="209"/>
        <v>23</v>
      </c>
      <c r="D882" s="15">
        <f t="shared" si="210"/>
        <v>34</v>
      </c>
      <c r="F882" s="48" t="s">
        <v>410</v>
      </c>
      <c r="G882" s="15" t="s">
        <v>327</v>
      </c>
      <c r="H882" s="15" t="s">
        <v>86</v>
      </c>
      <c r="I882" s="61" t="str">
        <f t="shared" si="212"/>
        <v>I_SDC_R_PYM_BAL_MR_L03M</v>
      </c>
      <c r="J882" s="15" cm="1">
        <f t="array" ref="J882">SUMPRODUCT(--(I882=$I$2:$I$625))</f>
        <v>0</v>
      </c>
      <c r="K882" s="14">
        <f t="shared" si="199"/>
        <v>23</v>
      </c>
      <c r="L882" s="15" t="s">
        <v>448</v>
      </c>
      <c r="M882" s="15" t="s">
        <v>10</v>
      </c>
      <c r="N882" s="14" t="s">
        <v>17</v>
      </c>
      <c r="O882" s="15" t="str">
        <f>"R_"&amp;P882&amp;"_"&amp;F882</f>
        <v>R_PYM_BAL_MR</v>
      </c>
      <c r="P882" s="15" t="s">
        <v>490</v>
      </c>
      <c r="Q882" s="15" t="str">
        <f>VLOOKUP(Variables!L882,Nomencalture!$G$38:$H$42,2,0)</f>
        <v>Last Payment / Last Outstanding Balance</v>
      </c>
      <c r="R882" s="16" t="str">
        <f t="shared" si="214"/>
        <v>L03M</v>
      </c>
      <c r="S882" s="16" t="s">
        <v>54</v>
      </c>
      <c r="T882" s="20">
        <v>1</v>
      </c>
      <c r="U882" s="21">
        <v>3</v>
      </c>
      <c r="V882" s="53" t="str">
        <f t="shared" si="203"/>
        <v>ALTER TABLE MDL_ABT_B_PD_TDC_S01 ADD I_SDC_R_PYM_BAL_MR_L03M NUMBER;</v>
      </c>
      <c r="W882" s="9" t="str">
        <f>","&amp;H882&amp;"(CASE WHEN TIPO_CNSM_CD='"&amp;P882&amp;"' AND "&amp;X882&amp;" THEN "&amp;G882&amp;" END) AS "&amp;I882</f>
        <v>,SUM(CASE WHEN TIPO_CNSM_CD='PYM_BAL' AND COLDESTIPCRED='VIVIENDA' AND B.PERIODOMES BETWEEN TO_CHAR(ADD_MONTHS(A.REF_DATE,-3),'YYYYMM') AND TO_CHAR(ADD_MONTHS(A.REF_DATE,-1),'YYYYMM') THEN DC_R_PGOA_SDOT END) AS I_SDC_R_PYM_BAL_MR_L03M</v>
      </c>
      <c r="X882" s="54" t="str">
        <f t="shared" si="207"/>
        <v>COLDESTIPCRED='VIVIENDA' AND B.PERIODOMES BETWEEN TO_CHAR(ADD_MONTHS(A.REF_DATE,-3),'YYYYMM') AND TO_CHAR(ADD_MONTHS(A.REF_DATE,-1),'YYYYMM')</v>
      </c>
      <c r="Y882" s="54" t="str">
        <f>","&amp;I882&amp;"=B."&amp;I882</f>
        <v>,I_SDC_R_PYM_BAL_MR_L03M=B.I_SDC_R_PYM_BAL_MR_L03M</v>
      </c>
      <c r="Z882" s="40" t="str">
        <f>",B."&amp;I882</f>
        <v>,B.I_SDC_R_PYM_BAL_MR_L03M</v>
      </c>
    </row>
    <row r="883" spans="1:26" x14ac:dyDescent="0.25">
      <c r="A883" s="8" t="s">
        <v>408</v>
      </c>
      <c r="B883" s="21">
        <f t="shared" si="208"/>
        <v>882</v>
      </c>
      <c r="C883" s="15">
        <f t="shared" si="209"/>
        <v>24</v>
      </c>
      <c r="D883" s="15">
        <f t="shared" si="210"/>
        <v>34</v>
      </c>
      <c r="F883" s="48" t="s">
        <v>410</v>
      </c>
      <c r="G883" s="15" t="s">
        <v>327</v>
      </c>
      <c r="H883" s="15" t="s">
        <v>86</v>
      </c>
      <c r="I883" s="61" t="str">
        <f t="shared" si="212"/>
        <v>I_SDC_R_PYM_BAL_MR_L06M</v>
      </c>
      <c r="J883" s="15" cm="1">
        <f t="array" ref="J883">SUMPRODUCT(--(I883=$I$2:$I$625))</f>
        <v>0</v>
      </c>
      <c r="K883" s="14">
        <f t="shared" ref="K883:K908" si="215">+LEN(I883)</f>
        <v>23</v>
      </c>
      <c r="L883" s="15" t="s">
        <v>448</v>
      </c>
      <c r="M883" s="15" t="s">
        <v>10</v>
      </c>
      <c r="N883" s="14" t="s">
        <v>17</v>
      </c>
      <c r="O883" s="15" t="str">
        <f>"R_"&amp;P883&amp;"_"&amp;F883</f>
        <v>R_PYM_BAL_MR</v>
      </c>
      <c r="P883" s="15" t="s">
        <v>490</v>
      </c>
      <c r="Q883" s="15" t="str">
        <f>VLOOKUP(Variables!L883,Nomencalture!$G$38:$H$42,2,0)</f>
        <v>Last Payment / Last Outstanding Balance</v>
      </c>
      <c r="R883" s="16" t="str">
        <f t="shared" si="214"/>
        <v>L06M</v>
      </c>
      <c r="S883" s="16" t="s">
        <v>54</v>
      </c>
      <c r="T883" s="20">
        <v>1</v>
      </c>
      <c r="U883" s="21">
        <v>6</v>
      </c>
      <c r="V883" s="53" t="str">
        <f t="shared" si="203"/>
        <v>ALTER TABLE MDL_ABT_B_PD_TDC_S01 ADD I_SDC_R_PYM_BAL_MR_L06M NUMBER;</v>
      </c>
      <c r="W883" s="9" t="str">
        <f>","&amp;H883&amp;"(CASE WHEN TIPO_CNSM_CD='"&amp;P883&amp;"' AND "&amp;X883&amp;" THEN "&amp;G883&amp;" END) AS "&amp;I883</f>
        <v>,SUM(CASE WHEN TIPO_CNSM_CD='PYM_BAL' AND COLDESTIPCRED='VIVIENDA' AND B.PERIODOMES BETWEEN TO_CHAR(ADD_MONTHS(A.REF_DATE,-6),'YYYYMM') AND TO_CHAR(ADD_MONTHS(A.REF_DATE,-1),'YYYYMM') THEN DC_R_PGOA_SDOT END) AS I_SDC_R_PYM_BAL_MR_L06M</v>
      </c>
      <c r="X883" s="54" t="str">
        <f t="shared" si="207"/>
        <v>COLDESTIPCRED='VIVIENDA' AND B.PERIODOMES BETWEEN TO_CHAR(ADD_MONTHS(A.REF_DATE,-6),'YYYYMM') AND TO_CHAR(ADD_MONTHS(A.REF_DATE,-1),'YYYYMM')</v>
      </c>
      <c r="Y883" s="54" t="str">
        <f>","&amp;I883&amp;"=B."&amp;I883</f>
        <v>,I_SDC_R_PYM_BAL_MR_L06M=B.I_SDC_R_PYM_BAL_MR_L06M</v>
      </c>
      <c r="Z883" s="40" t="str">
        <f>",B."&amp;I883</f>
        <v>,B.I_SDC_R_PYM_BAL_MR_L06M</v>
      </c>
    </row>
    <row r="884" spans="1:26" x14ac:dyDescent="0.25">
      <c r="A884" s="8" t="s">
        <v>408</v>
      </c>
      <c r="B884" s="21">
        <f t="shared" si="208"/>
        <v>883</v>
      </c>
      <c r="C884" s="15">
        <f t="shared" si="209"/>
        <v>25</v>
      </c>
      <c r="D884" s="15">
        <f t="shared" si="210"/>
        <v>34</v>
      </c>
      <c r="F884" s="48" t="s">
        <v>410</v>
      </c>
      <c r="G884" s="15" t="s">
        <v>327</v>
      </c>
      <c r="H884" s="15" t="s">
        <v>86</v>
      </c>
      <c r="I884" s="61" t="str">
        <f t="shared" si="212"/>
        <v>I_SDC_R_PYM_BAL_MR_L12M</v>
      </c>
      <c r="J884" s="15" cm="1">
        <f t="array" ref="J884">SUMPRODUCT(--(I884=$I$2:$I$625))</f>
        <v>0</v>
      </c>
      <c r="K884" s="14">
        <f t="shared" si="215"/>
        <v>23</v>
      </c>
      <c r="L884" s="15" t="s">
        <v>448</v>
      </c>
      <c r="M884" s="15" t="s">
        <v>10</v>
      </c>
      <c r="N884" s="14" t="s">
        <v>17</v>
      </c>
      <c r="O884" s="15" t="str">
        <f>"R_"&amp;P884&amp;"_"&amp;F884</f>
        <v>R_PYM_BAL_MR</v>
      </c>
      <c r="P884" s="15" t="s">
        <v>490</v>
      </c>
      <c r="Q884" s="15" t="str">
        <f>VLOOKUP(Variables!L884,Nomencalture!$G$38:$H$42,2,0)</f>
        <v>Last Payment / Last Outstanding Balance</v>
      </c>
      <c r="R884" s="16" t="str">
        <f t="shared" si="214"/>
        <v>L12M</v>
      </c>
      <c r="S884" s="16" t="s">
        <v>54</v>
      </c>
      <c r="T884" s="20">
        <v>1</v>
      </c>
      <c r="U884" s="21">
        <v>12</v>
      </c>
      <c r="V884" s="53" t="str">
        <f t="shared" si="203"/>
        <v>ALTER TABLE MDL_ABT_B_PD_TDC_S01 ADD I_SDC_R_PYM_BAL_MR_L12M NUMBER;</v>
      </c>
      <c r="W884" s="9" t="str">
        <f>","&amp;H884&amp;"(CASE WHEN TIPO_CNSM_CD='"&amp;P884&amp;"' AND "&amp;X884&amp;" THEN "&amp;G884&amp;" END) AS "&amp;I884</f>
        <v>,SUM(CASE WHEN TIPO_CNSM_CD='PYM_BAL' AND COLDESTIPCRED='VIVIENDA' AND B.PERIODOMES BETWEEN TO_CHAR(ADD_MONTHS(A.REF_DATE,-12),'YYYYMM') AND TO_CHAR(ADD_MONTHS(A.REF_DATE,-1),'YYYYMM') THEN DC_R_PGOA_SDOT END) AS I_SDC_R_PYM_BAL_MR_L12M</v>
      </c>
      <c r="X884" s="54" t="str">
        <f t="shared" si="207"/>
        <v>COLDESTIPCRED='VIVIENDA' AND B.PERIODOMES BETWEEN TO_CHAR(ADD_MONTHS(A.REF_DATE,-12),'YYYYMM') AND TO_CHAR(ADD_MONTHS(A.REF_DATE,-1),'YYYYMM')</v>
      </c>
      <c r="Y884" s="54" t="str">
        <f>","&amp;I884&amp;"=B."&amp;I884</f>
        <v>,I_SDC_R_PYM_BAL_MR_L12M=B.I_SDC_R_PYM_BAL_MR_L12M</v>
      </c>
      <c r="Z884" s="40" t="str">
        <f>",B."&amp;I884</f>
        <v>,B.I_SDC_R_PYM_BAL_MR_L12M</v>
      </c>
    </row>
    <row r="885" spans="1:26" ht="15.75" thickBot="1" x14ac:dyDescent="0.3">
      <c r="A885" s="58" t="s">
        <v>408</v>
      </c>
      <c r="B885" s="35">
        <f t="shared" si="208"/>
        <v>884</v>
      </c>
      <c r="C885" s="36">
        <f t="shared" si="209"/>
        <v>26</v>
      </c>
      <c r="D885" s="36">
        <f t="shared" si="210"/>
        <v>34</v>
      </c>
      <c r="E885" s="50"/>
      <c r="F885" s="50" t="s">
        <v>410</v>
      </c>
      <c r="G885" s="36" t="s">
        <v>327</v>
      </c>
      <c r="H885" s="18" t="s">
        <v>86</v>
      </c>
      <c r="I885" s="63" t="str">
        <f t="shared" si="212"/>
        <v>I_SDC_R_PYM_BAL_MR_L13_24</v>
      </c>
      <c r="J885" s="36" cm="1">
        <f t="array" ref="J885">SUMPRODUCT(--(I885=$I$2:$I$625))</f>
        <v>0</v>
      </c>
      <c r="K885" s="37">
        <f t="shared" si="215"/>
        <v>25</v>
      </c>
      <c r="L885" s="36" t="s">
        <v>448</v>
      </c>
      <c r="M885" s="36" t="s">
        <v>10</v>
      </c>
      <c r="N885" s="37" t="s">
        <v>17</v>
      </c>
      <c r="O885" s="36" t="str">
        <f>"R_"&amp;P885&amp;"_"&amp;F885</f>
        <v>R_PYM_BAL_MR</v>
      </c>
      <c r="P885" s="36" t="s">
        <v>490</v>
      </c>
      <c r="Q885" s="36" t="str">
        <f>VLOOKUP(Variables!L885,Nomencalture!$G$38:$H$42,2,0)</f>
        <v>Last Payment / Last Outstanding Balance</v>
      </c>
      <c r="R885" s="38" t="str">
        <f t="shared" si="214"/>
        <v>L13_24</v>
      </c>
      <c r="S885" s="38" t="s">
        <v>54</v>
      </c>
      <c r="T885" s="39">
        <v>13</v>
      </c>
      <c r="U885" s="35">
        <v>24</v>
      </c>
      <c r="V885" s="53" t="str">
        <f t="shared" si="203"/>
        <v>ALTER TABLE MDL_ABT_B_PD_TDC_S01 ADD I_SDC_R_PYM_BAL_MR_L13_24 NUMBER;</v>
      </c>
      <c r="W885" s="9" t="str">
        <f>","&amp;H885&amp;"(CASE WHEN TIPO_CNSM_CD='"&amp;P885&amp;"' AND "&amp;X885&amp;" THEN "&amp;G885&amp;" END) AS "&amp;I885</f>
        <v>,SUM(CASE WHEN TIPO_CNSM_CD='PYM_BAL' AND COLDESTIPCRED='VIVIENDA' AND B.PERIODOMES BETWEEN TO_CHAR(ADD_MONTHS(A.REF_DATE,-24),'YYYYMM') AND TO_CHAR(ADD_MONTHS(A.REF_DATE,-13),'YYYYMM') THEN DC_R_PGOA_SDOT END) AS I_SDC_R_PYM_BAL_MR_L13_24</v>
      </c>
      <c r="X885" s="59" t="str">
        <f t="shared" si="207"/>
        <v>COLDESTIPCRED='VIVIENDA' AND B.PERIODOMES BETWEEN TO_CHAR(ADD_MONTHS(A.REF_DATE,-24),'YYYYMM') AND TO_CHAR(ADD_MONTHS(A.REF_DATE,-13),'YYYYMM')</v>
      </c>
      <c r="Y885" s="59" t="str">
        <f>","&amp;I885&amp;"=B."&amp;I885</f>
        <v>,I_SDC_R_PYM_BAL_MR_L13_24=B.I_SDC_R_PYM_BAL_MR_L13_24</v>
      </c>
      <c r="Z885" s="42" t="str">
        <f>",B."&amp;I885</f>
        <v>,B.I_SDC_R_PYM_BAL_MR_L13_24</v>
      </c>
    </row>
    <row r="886" spans="1:26" x14ac:dyDescent="0.25">
      <c r="A886" s="8" t="s">
        <v>400</v>
      </c>
      <c r="B886" s="21">
        <f t="shared" si="208"/>
        <v>885</v>
      </c>
      <c r="C886" s="15">
        <f t="shared" si="209"/>
        <v>1</v>
      </c>
      <c r="D886" s="15">
        <f t="shared" ref="D886:D911" si="216">IF(MOD(B885,26)=0,D885+1,D885)</f>
        <v>35</v>
      </c>
      <c r="F886" s="48" t="s">
        <v>411</v>
      </c>
      <c r="G886" s="15" t="str">
        <f t="shared" ref="G886:G892" si="217">N886&amp;"_INST_MNTO"</f>
        <v>R_INST_MNTO</v>
      </c>
      <c r="H886" s="15" t="s">
        <v>85</v>
      </c>
      <c r="I886" s="61" t="str">
        <f>M886&amp;"_"&amp;IF(N886&lt;&gt;"R",N886&amp;"_","")&amp;O886&amp;IF(R886&lt;&gt;"", "_", "")&amp;R886</f>
        <v>I_R_AHRR_MNTO_CR_00MB</v>
      </c>
      <c r="J886" s="15" cm="1">
        <f t="array" ref="J886">SUMPRODUCT(--(I886=$I$2:$I$625))</f>
        <v>0</v>
      </c>
      <c r="K886" s="14">
        <f t="shared" si="215"/>
        <v>21</v>
      </c>
      <c r="L886" s="15" t="s">
        <v>510</v>
      </c>
      <c r="M886" s="15" t="s">
        <v>10</v>
      </c>
      <c r="N886" s="14" t="s">
        <v>11</v>
      </c>
      <c r="O886" s="15" t="str">
        <f>"R_AHRR_MNTO_"&amp;F886</f>
        <v>R_AHRR_MNTO_CR</v>
      </c>
      <c r="P886" s="15" t="s">
        <v>516</v>
      </c>
      <c r="Q886" s="15" t="str">
        <f>VLOOKUP(L886,Nomencalture!$G$48:$H$50,2,0)</f>
        <v>Savings / Total Liquid Assets</v>
      </c>
      <c r="R886" s="16" t="str">
        <f t="shared" ref="R886:R892" si="218">IF(AND(S886="P",N886="R"),TEXT(T886,"00")&amp;"MB",IF(T886&gt;1,"L"&amp;TEXT(T886,"00")&amp;"_"&amp;TEXT(U886,"00"),"L"&amp;TEXT(U886,"00")&amp;"M"))</f>
        <v>00MB</v>
      </c>
      <c r="S886" s="16" t="s">
        <v>90</v>
      </c>
      <c r="T886" s="21">
        <v>0</v>
      </c>
      <c r="U886" s="21">
        <v>0</v>
      </c>
      <c r="V886" s="53" t="str">
        <f t="shared" si="203"/>
        <v>ALTER TABLE MDL_ABT_B_PD_TDC_S01 ADD I_R_AHRR_MNTO_CR_00MB NUMBER;</v>
      </c>
      <c r="W886" s="9" t="str">
        <f>","&amp;H886&amp;"(CASE WHEN TIPO_CNSM_CD='"&amp;P886&amp;"' AND "&amp;X886&amp;" THEN "&amp;G886&amp;" END) AS "&amp;I886</f>
        <v>,AVG(CASE WHEN TIPO_CNSM_CD='SVNG_TLQA' AND INSTRUMENT_CD='SVNG_TLQA' AND B.PERIODOMES=TO_CHAR(ADD_MONTHS(A.REF_DATE,-0),'YYYYMM') THEN R_INST_MNTO END) AS I_R_AHRR_MNTO_CR_00MB</v>
      </c>
      <c r="X886" s="54" t="str">
        <f t="shared" ref="X886:X917" si="219">IF(S886="P","INSTRUMENT_CD='"&amp;P886&amp;"' AND B.PERIODOMES=TO_CHAR(ADD_MONTHS(A.REF_DATE,-"&amp;U886&amp;"),'YYYYMM')","INSTRUMENT_CD='"&amp;P886&amp;"' AND B.PERIODOMES BETWEEN TO_CHAR(ADD_MONTHS(A.REF_DATE,-"&amp;U886&amp;"),'YYYYMM') AND TO_CHAR(ADD_MONTHS(A.REF_DATE,-"&amp;T886&amp;"),'YYYYMM')")</f>
        <v>INSTRUMENT_CD='SVNG_TLQA' AND B.PERIODOMES=TO_CHAR(ADD_MONTHS(A.REF_DATE,-0),'YYYYMM')</v>
      </c>
      <c r="Y886" s="54" t="str">
        <f>","&amp;I886&amp;"=B."&amp;I886</f>
        <v>,I_R_AHRR_MNTO_CR_00MB=B.I_R_AHRR_MNTO_CR_00MB</v>
      </c>
      <c r="Z886" s="40" t="str">
        <f>",B."&amp;I886</f>
        <v>,B.I_R_AHRR_MNTO_CR_00MB</v>
      </c>
    </row>
    <row r="887" spans="1:26" x14ac:dyDescent="0.25">
      <c r="A887" s="8" t="s">
        <v>400</v>
      </c>
      <c r="B887" s="21">
        <f t="shared" si="208"/>
        <v>886</v>
      </c>
      <c r="C887" s="15">
        <f t="shared" si="209"/>
        <v>2</v>
      </c>
      <c r="D887" s="15">
        <f t="shared" si="216"/>
        <v>35</v>
      </c>
      <c r="F887" s="48" t="s">
        <v>411</v>
      </c>
      <c r="G887" s="15" t="str">
        <f t="shared" si="217"/>
        <v>R_INST_MNTO</v>
      </c>
      <c r="H887" s="15" t="s">
        <v>85</v>
      </c>
      <c r="I887" s="61" t="str">
        <f t="shared" ref="I887:I911" si="220">M887&amp;"_"&amp;IF(N887&lt;&gt;"R",N887&amp;"_","")&amp;O887&amp;IF(R887&lt;&gt;"", "_", "")&amp;R887</f>
        <v>I_R_AHRR_MNTO_CR_01MB</v>
      </c>
      <c r="J887" s="15" cm="1">
        <f t="array" ref="J887">SUMPRODUCT(--(I887=$I$2:$I$625))</f>
        <v>0</v>
      </c>
      <c r="K887" s="14">
        <f t="shared" si="215"/>
        <v>21</v>
      </c>
      <c r="L887" s="15" t="s">
        <v>510</v>
      </c>
      <c r="M887" s="15" t="s">
        <v>10</v>
      </c>
      <c r="N887" s="14" t="s">
        <v>11</v>
      </c>
      <c r="O887" s="15" t="str">
        <f>"R_AHRR_MNTO_"&amp;F887</f>
        <v>R_AHRR_MNTO_CR</v>
      </c>
      <c r="P887" s="15" t="s">
        <v>516</v>
      </c>
      <c r="Q887" s="15" t="str">
        <f>VLOOKUP(L887,Nomencalture!$G$48:$H$50,2,0)</f>
        <v>Savings / Total Liquid Assets</v>
      </c>
      <c r="R887" s="16" t="str">
        <f t="shared" si="218"/>
        <v>01MB</v>
      </c>
      <c r="S887" s="16" t="s">
        <v>90</v>
      </c>
      <c r="T887" s="21">
        <v>1</v>
      </c>
      <c r="U887" s="21">
        <v>1</v>
      </c>
      <c r="V887" s="53" t="str">
        <f t="shared" si="203"/>
        <v>ALTER TABLE MDL_ABT_B_PD_TDC_S01 ADD I_R_AHRR_MNTO_CR_01MB NUMBER;</v>
      </c>
      <c r="W887" s="9" t="str">
        <f>","&amp;H887&amp;"(CASE WHEN TIPO_CNSM_CD='"&amp;P887&amp;"' AND "&amp;X887&amp;" THEN "&amp;G887&amp;" END) AS "&amp;I887</f>
        <v>,AVG(CASE WHEN TIPO_CNSM_CD='SVNG_TLQA' AND INSTRUMENT_CD='SVNG_TLQA' AND B.PERIODOMES=TO_CHAR(ADD_MONTHS(A.REF_DATE,-1),'YYYYMM') THEN R_INST_MNTO END) AS I_R_AHRR_MNTO_CR_01MB</v>
      </c>
      <c r="X887" s="54" t="str">
        <f t="shared" si="219"/>
        <v>INSTRUMENT_CD='SVNG_TLQA' AND B.PERIODOMES=TO_CHAR(ADD_MONTHS(A.REF_DATE,-1),'YYYYMM')</v>
      </c>
      <c r="Y887" s="54" t="str">
        <f>","&amp;I887&amp;"=B."&amp;I887</f>
        <v>,I_R_AHRR_MNTO_CR_01MB=B.I_R_AHRR_MNTO_CR_01MB</v>
      </c>
      <c r="Z887" s="40" t="str">
        <f>",B."&amp;I887</f>
        <v>,B.I_R_AHRR_MNTO_CR_01MB</v>
      </c>
    </row>
    <row r="888" spans="1:26" x14ac:dyDescent="0.25">
      <c r="A888" s="8" t="s">
        <v>400</v>
      </c>
      <c r="B888" s="21">
        <f t="shared" si="208"/>
        <v>887</v>
      </c>
      <c r="C888" s="15">
        <f t="shared" si="209"/>
        <v>3</v>
      </c>
      <c r="D888" s="15">
        <f t="shared" si="216"/>
        <v>35</v>
      </c>
      <c r="F888" s="48" t="s">
        <v>411</v>
      </c>
      <c r="G888" s="15" t="str">
        <f t="shared" si="217"/>
        <v>R_INST_MNTO</v>
      </c>
      <c r="H888" s="15" t="s">
        <v>85</v>
      </c>
      <c r="I888" s="61" t="str">
        <f t="shared" si="220"/>
        <v>I_R_AHRR_MNTO_CR_02MB</v>
      </c>
      <c r="J888" s="15" cm="1">
        <f t="array" ref="J888">SUMPRODUCT(--(I888=$I$2:$I$625))</f>
        <v>0</v>
      </c>
      <c r="K888" s="14">
        <f t="shared" si="215"/>
        <v>21</v>
      </c>
      <c r="L888" s="15" t="s">
        <v>510</v>
      </c>
      <c r="M888" s="15" t="s">
        <v>10</v>
      </c>
      <c r="N888" s="14" t="s">
        <v>11</v>
      </c>
      <c r="O888" s="15" t="str">
        <f>"R_AHRR_MNTO_"&amp;F888</f>
        <v>R_AHRR_MNTO_CR</v>
      </c>
      <c r="P888" s="15" t="s">
        <v>516</v>
      </c>
      <c r="Q888" s="15" t="str">
        <f>VLOOKUP(L888,Nomencalture!$G$48:$H$50,2,0)</f>
        <v>Savings / Total Liquid Assets</v>
      </c>
      <c r="R888" s="16" t="str">
        <f t="shared" si="218"/>
        <v>02MB</v>
      </c>
      <c r="S888" s="16" t="s">
        <v>90</v>
      </c>
      <c r="T888" s="21">
        <v>2</v>
      </c>
      <c r="U888" s="21">
        <v>2</v>
      </c>
      <c r="V888" s="53" t="str">
        <f t="shared" si="203"/>
        <v>ALTER TABLE MDL_ABT_B_PD_TDC_S01 ADD I_R_AHRR_MNTO_CR_02MB NUMBER;</v>
      </c>
      <c r="W888" s="9" t="str">
        <f>","&amp;H888&amp;"(CASE WHEN TIPO_CNSM_CD='"&amp;P888&amp;"' AND "&amp;X888&amp;" THEN "&amp;G888&amp;" END) AS "&amp;I888</f>
        <v>,AVG(CASE WHEN TIPO_CNSM_CD='SVNG_TLQA' AND INSTRUMENT_CD='SVNG_TLQA' AND B.PERIODOMES=TO_CHAR(ADD_MONTHS(A.REF_DATE,-2),'YYYYMM') THEN R_INST_MNTO END) AS I_R_AHRR_MNTO_CR_02MB</v>
      </c>
      <c r="X888" s="54" t="str">
        <f t="shared" si="219"/>
        <v>INSTRUMENT_CD='SVNG_TLQA' AND B.PERIODOMES=TO_CHAR(ADD_MONTHS(A.REF_DATE,-2),'YYYYMM')</v>
      </c>
      <c r="Y888" s="54" t="str">
        <f>","&amp;I888&amp;"=B."&amp;I888</f>
        <v>,I_R_AHRR_MNTO_CR_02MB=B.I_R_AHRR_MNTO_CR_02MB</v>
      </c>
      <c r="Z888" s="40" t="str">
        <f>",B."&amp;I888</f>
        <v>,B.I_R_AHRR_MNTO_CR_02MB</v>
      </c>
    </row>
    <row r="889" spans="1:26" x14ac:dyDescent="0.25">
      <c r="A889" s="8" t="s">
        <v>400</v>
      </c>
      <c r="B889" s="21">
        <f t="shared" si="208"/>
        <v>888</v>
      </c>
      <c r="C889" s="15">
        <f t="shared" si="209"/>
        <v>4</v>
      </c>
      <c r="D889" s="15">
        <f t="shared" si="216"/>
        <v>35</v>
      </c>
      <c r="F889" s="48" t="s">
        <v>411</v>
      </c>
      <c r="G889" s="15" t="str">
        <f t="shared" si="217"/>
        <v>R_INST_MNTO</v>
      </c>
      <c r="H889" s="15" t="s">
        <v>85</v>
      </c>
      <c r="I889" s="61" t="str">
        <f>M889&amp;"_"&amp;IF(N889&lt;&gt;"R",N889&amp;"_","")&amp;O889&amp;IF(R889&lt;&gt;"", "_", "")&amp;R889</f>
        <v>I_R_AHRR_MNTO_CR_03MB</v>
      </c>
      <c r="J889" s="15" cm="1">
        <f t="array" ref="J889">SUMPRODUCT(--(I889=$I$2:$I$625))</f>
        <v>0</v>
      </c>
      <c r="K889" s="14">
        <f t="shared" si="215"/>
        <v>21</v>
      </c>
      <c r="L889" s="15" t="s">
        <v>510</v>
      </c>
      <c r="M889" s="15" t="s">
        <v>10</v>
      </c>
      <c r="N889" s="14" t="s">
        <v>11</v>
      </c>
      <c r="O889" s="15" t="str">
        <f>"R_AHRR_MNTO_"&amp;F889</f>
        <v>R_AHRR_MNTO_CR</v>
      </c>
      <c r="P889" s="15" t="s">
        <v>516</v>
      </c>
      <c r="Q889" s="15" t="str">
        <f>VLOOKUP(L889,Nomencalture!$G$48:$H$50,2,0)</f>
        <v>Savings / Total Liquid Assets</v>
      </c>
      <c r="R889" s="16" t="str">
        <f t="shared" si="218"/>
        <v>03MB</v>
      </c>
      <c r="S889" s="16" t="s">
        <v>90</v>
      </c>
      <c r="T889" s="21">
        <v>3</v>
      </c>
      <c r="U889" s="21">
        <v>3</v>
      </c>
      <c r="V889" s="53" t="str">
        <f t="shared" si="203"/>
        <v>ALTER TABLE MDL_ABT_B_PD_TDC_S01 ADD I_R_AHRR_MNTO_CR_03MB NUMBER;</v>
      </c>
      <c r="W889" s="9" t="str">
        <f>","&amp;H889&amp;"(CASE WHEN TIPO_CNSM_CD='"&amp;P889&amp;"' AND "&amp;X889&amp;" THEN "&amp;G889&amp;" END) AS "&amp;I889</f>
        <v>,AVG(CASE WHEN TIPO_CNSM_CD='SVNG_TLQA' AND INSTRUMENT_CD='SVNG_TLQA' AND B.PERIODOMES=TO_CHAR(ADD_MONTHS(A.REF_DATE,-3),'YYYYMM') THEN R_INST_MNTO END) AS I_R_AHRR_MNTO_CR_03MB</v>
      </c>
      <c r="X889" s="54" t="str">
        <f t="shared" si="219"/>
        <v>INSTRUMENT_CD='SVNG_TLQA' AND B.PERIODOMES=TO_CHAR(ADD_MONTHS(A.REF_DATE,-3),'YYYYMM')</v>
      </c>
      <c r="Y889" s="54" t="str">
        <f>","&amp;I889&amp;"=B."&amp;I889</f>
        <v>,I_R_AHRR_MNTO_CR_03MB=B.I_R_AHRR_MNTO_CR_03MB</v>
      </c>
      <c r="Z889" s="40" t="str">
        <f>",B."&amp;I889</f>
        <v>,B.I_R_AHRR_MNTO_CR_03MB</v>
      </c>
    </row>
    <row r="890" spans="1:26" x14ac:dyDescent="0.25">
      <c r="A890" s="8" t="s">
        <v>400</v>
      </c>
      <c r="B890" s="21">
        <f t="shared" si="208"/>
        <v>889</v>
      </c>
      <c r="C890" s="15">
        <f t="shared" si="209"/>
        <v>5</v>
      </c>
      <c r="D890" s="15">
        <f t="shared" si="216"/>
        <v>35</v>
      </c>
      <c r="F890" s="48" t="s">
        <v>411</v>
      </c>
      <c r="G890" s="15" t="str">
        <f t="shared" si="217"/>
        <v>R_INST_MNTO</v>
      </c>
      <c r="H890" s="15" t="s">
        <v>85</v>
      </c>
      <c r="I890" s="61" t="str">
        <f t="shared" si="220"/>
        <v>I_R_AHRR_MNTO_CR_06MB</v>
      </c>
      <c r="J890" s="15" cm="1">
        <f t="array" ref="J890">SUMPRODUCT(--(I890=$I$2:$I$625))</f>
        <v>0</v>
      </c>
      <c r="K890" s="14">
        <f t="shared" si="215"/>
        <v>21</v>
      </c>
      <c r="L890" s="15" t="s">
        <v>510</v>
      </c>
      <c r="M890" s="15" t="s">
        <v>10</v>
      </c>
      <c r="N890" s="14" t="s">
        <v>11</v>
      </c>
      <c r="O890" s="15" t="str">
        <f>"R_AHRR_MNTO_"&amp;F890</f>
        <v>R_AHRR_MNTO_CR</v>
      </c>
      <c r="P890" s="15" t="s">
        <v>516</v>
      </c>
      <c r="Q890" s="15" t="str">
        <f>VLOOKUP(L890,Nomencalture!$G$48:$H$50,2,0)</f>
        <v>Savings / Total Liquid Assets</v>
      </c>
      <c r="R890" s="16" t="str">
        <f t="shared" si="218"/>
        <v>06MB</v>
      </c>
      <c r="S890" s="16" t="s">
        <v>90</v>
      </c>
      <c r="T890" s="21">
        <v>6</v>
      </c>
      <c r="U890" s="21">
        <v>6</v>
      </c>
      <c r="V890" s="53" t="str">
        <f t="shared" si="203"/>
        <v>ALTER TABLE MDL_ABT_B_PD_TDC_S01 ADD I_R_AHRR_MNTO_CR_06MB NUMBER;</v>
      </c>
      <c r="W890" s="9" t="str">
        <f>","&amp;H890&amp;"(CASE WHEN TIPO_CNSM_CD='"&amp;P890&amp;"' AND "&amp;X890&amp;" THEN "&amp;G890&amp;" END) AS "&amp;I890</f>
        <v>,AVG(CASE WHEN TIPO_CNSM_CD='SVNG_TLQA' AND INSTRUMENT_CD='SVNG_TLQA' AND B.PERIODOMES=TO_CHAR(ADD_MONTHS(A.REF_DATE,-6),'YYYYMM') THEN R_INST_MNTO END) AS I_R_AHRR_MNTO_CR_06MB</v>
      </c>
      <c r="X890" s="54" t="str">
        <f t="shared" si="219"/>
        <v>INSTRUMENT_CD='SVNG_TLQA' AND B.PERIODOMES=TO_CHAR(ADD_MONTHS(A.REF_DATE,-6),'YYYYMM')</v>
      </c>
      <c r="Y890" s="54" t="str">
        <f>","&amp;I890&amp;"=B."&amp;I890</f>
        <v>,I_R_AHRR_MNTO_CR_06MB=B.I_R_AHRR_MNTO_CR_06MB</v>
      </c>
      <c r="Z890" s="40" t="str">
        <f>",B."&amp;I890</f>
        <v>,B.I_R_AHRR_MNTO_CR_06MB</v>
      </c>
    </row>
    <row r="891" spans="1:26" x14ac:dyDescent="0.25">
      <c r="A891" s="8" t="s">
        <v>400</v>
      </c>
      <c r="B891" s="21">
        <f t="shared" si="208"/>
        <v>890</v>
      </c>
      <c r="C891" s="15">
        <f t="shared" si="209"/>
        <v>6</v>
      </c>
      <c r="D891" s="15">
        <f t="shared" si="216"/>
        <v>35</v>
      </c>
      <c r="F891" s="48" t="s">
        <v>411</v>
      </c>
      <c r="G891" s="15" t="str">
        <f t="shared" si="217"/>
        <v>R_INST_MNTO</v>
      </c>
      <c r="H891" s="15" t="s">
        <v>85</v>
      </c>
      <c r="I891" s="61" t="str">
        <f t="shared" si="220"/>
        <v>I_R_AHRR_MNTO_CR_09MB</v>
      </c>
      <c r="J891" s="15" cm="1">
        <f t="array" ref="J891">SUMPRODUCT(--(I891=$I$2:$I$625))</f>
        <v>0</v>
      </c>
      <c r="K891" s="14">
        <f t="shared" si="215"/>
        <v>21</v>
      </c>
      <c r="L891" s="15" t="s">
        <v>510</v>
      </c>
      <c r="M891" s="15" t="s">
        <v>10</v>
      </c>
      <c r="N891" s="14" t="s">
        <v>11</v>
      </c>
      <c r="O891" s="15" t="str">
        <f>"R_AHRR_MNTO_"&amp;F891</f>
        <v>R_AHRR_MNTO_CR</v>
      </c>
      <c r="P891" s="15" t="s">
        <v>516</v>
      </c>
      <c r="Q891" s="15" t="str">
        <f>VLOOKUP(L891,Nomencalture!$G$48:$H$50,2,0)</f>
        <v>Savings / Total Liquid Assets</v>
      </c>
      <c r="R891" s="16" t="str">
        <f t="shared" si="218"/>
        <v>09MB</v>
      </c>
      <c r="S891" s="16" t="s">
        <v>90</v>
      </c>
      <c r="T891" s="21">
        <v>9</v>
      </c>
      <c r="U891" s="21">
        <v>9</v>
      </c>
      <c r="V891" s="53" t="str">
        <f t="shared" si="203"/>
        <v>ALTER TABLE MDL_ABT_B_PD_TDC_S01 ADD I_R_AHRR_MNTO_CR_09MB NUMBER;</v>
      </c>
      <c r="W891" s="9" t="str">
        <f>","&amp;H891&amp;"(CASE WHEN TIPO_CNSM_CD='"&amp;P891&amp;"' AND "&amp;X891&amp;" THEN "&amp;G891&amp;" END) AS "&amp;I891</f>
        <v>,AVG(CASE WHEN TIPO_CNSM_CD='SVNG_TLQA' AND INSTRUMENT_CD='SVNG_TLQA' AND B.PERIODOMES=TO_CHAR(ADD_MONTHS(A.REF_DATE,-9),'YYYYMM') THEN R_INST_MNTO END) AS I_R_AHRR_MNTO_CR_09MB</v>
      </c>
      <c r="X891" s="54" t="str">
        <f t="shared" si="219"/>
        <v>INSTRUMENT_CD='SVNG_TLQA' AND B.PERIODOMES=TO_CHAR(ADD_MONTHS(A.REF_DATE,-9),'YYYYMM')</v>
      </c>
      <c r="Y891" s="54" t="str">
        <f>","&amp;I891&amp;"=B."&amp;I891</f>
        <v>,I_R_AHRR_MNTO_CR_09MB=B.I_R_AHRR_MNTO_CR_09MB</v>
      </c>
      <c r="Z891" s="40" t="str">
        <f>",B."&amp;I891</f>
        <v>,B.I_R_AHRR_MNTO_CR_09MB</v>
      </c>
    </row>
    <row r="892" spans="1:26" x14ac:dyDescent="0.25">
      <c r="A892" s="8" t="s">
        <v>400</v>
      </c>
      <c r="B892" s="21">
        <f t="shared" si="208"/>
        <v>891</v>
      </c>
      <c r="C892" s="15">
        <f t="shared" si="209"/>
        <v>7</v>
      </c>
      <c r="D892" s="15">
        <f t="shared" si="216"/>
        <v>35</v>
      </c>
      <c r="F892" s="48" t="s">
        <v>411</v>
      </c>
      <c r="G892" s="15" t="str">
        <f t="shared" si="217"/>
        <v>R_INST_MNTO</v>
      </c>
      <c r="H892" s="15" t="s">
        <v>85</v>
      </c>
      <c r="I892" s="61" t="str">
        <f t="shared" si="220"/>
        <v>I_R_AHRR_MNTO_CR_12MB</v>
      </c>
      <c r="J892" s="15" cm="1">
        <f t="array" ref="J892">SUMPRODUCT(--(I892=$I$2:$I$625))</f>
        <v>0</v>
      </c>
      <c r="K892" s="14">
        <f t="shared" si="215"/>
        <v>21</v>
      </c>
      <c r="L892" s="15" t="s">
        <v>510</v>
      </c>
      <c r="M892" s="15" t="s">
        <v>10</v>
      </c>
      <c r="N892" s="14" t="s">
        <v>11</v>
      </c>
      <c r="O892" s="15" t="str">
        <f>"R_AHRR_MNTO_"&amp;F892</f>
        <v>R_AHRR_MNTO_CR</v>
      </c>
      <c r="P892" s="15" t="s">
        <v>516</v>
      </c>
      <c r="Q892" s="15" t="str">
        <f>VLOOKUP(L892,Nomencalture!$G$48:$H$50,2,0)</f>
        <v>Savings / Total Liquid Assets</v>
      </c>
      <c r="R892" s="16" t="str">
        <f t="shared" si="218"/>
        <v>12MB</v>
      </c>
      <c r="S892" s="16" t="s">
        <v>90</v>
      </c>
      <c r="T892" s="21">
        <v>12</v>
      </c>
      <c r="U892" s="21">
        <v>12</v>
      </c>
      <c r="V892" s="53" t="str">
        <f t="shared" si="203"/>
        <v>ALTER TABLE MDL_ABT_B_PD_TDC_S01 ADD I_R_AHRR_MNTO_CR_12MB NUMBER;</v>
      </c>
      <c r="W892" s="9" t="str">
        <f>","&amp;H892&amp;"(CASE WHEN TIPO_CNSM_CD='"&amp;P892&amp;"' AND "&amp;X892&amp;" THEN "&amp;G892&amp;" END) AS "&amp;I892</f>
        <v>,AVG(CASE WHEN TIPO_CNSM_CD='SVNG_TLQA' AND INSTRUMENT_CD='SVNG_TLQA' AND B.PERIODOMES=TO_CHAR(ADD_MONTHS(A.REF_DATE,-12),'YYYYMM') THEN R_INST_MNTO END) AS I_R_AHRR_MNTO_CR_12MB</v>
      </c>
      <c r="X892" s="54" t="str">
        <f t="shared" si="219"/>
        <v>INSTRUMENT_CD='SVNG_TLQA' AND B.PERIODOMES=TO_CHAR(ADD_MONTHS(A.REF_DATE,-12),'YYYYMM')</v>
      </c>
      <c r="Y892" s="54" t="str">
        <f>","&amp;I892&amp;"=B."&amp;I892</f>
        <v>,I_R_AHRR_MNTO_CR_12MB=B.I_R_AHRR_MNTO_CR_12MB</v>
      </c>
      <c r="Z892" s="40" t="str">
        <f>",B."&amp;I892</f>
        <v>,B.I_R_AHRR_MNTO_CR_12MB</v>
      </c>
    </row>
    <row r="893" spans="1:26" x14ac:dyDescent="0.25">
      <c r="A893" s="8" t="s">
        <v>400</v>
      </c>
      <c r="B893" s="21">
        <f t="shared" si="208"/>
        <v>892</v>
      </c>
      <c r="C893" s="15">
        <f t="shared" si="209"/>
        <v>8</v>
      </c>
      <c r="D893" s="15">
        <f t="shared" si="216"/>
        <v>35</v>
      </c>
      <c r="F893" s="48" t="s">
        <v>411</v>
      </c>
      <c r="G893" s="15" t="str">
        <f t="shared" ref="G893:G899" si="221">N893&amp;"_R_INST_MNTO"</f>
        <v>MV_R_INST_MNTO</v>
      </c>
      <c r="H893" s="15" t="s">
        <v>85</v>
      </c>
      <c r="I893" s="61" t="str">
        <f t="shared" si="220"/>
        <v>I_MV_R_AHRR_MNTO_CR_L00M</v>
      </c>
      <c r="J893" s="15" cm="1">
        <f t="array" ref="J893">SUMPRODUCT(--(I893=$I$2:$I$625))</f>
        <v>0</v>
      </c>
      <c r="K893" s="14">
        <f t="shared" si="215"/>
        <v>24</v>
      </c>
      <c r="L893" s="15" t="s">
        <v>510</v>
      </c>
      <c r="M893" s="15" t="s">
        <v>10</v>
      </c>
      <c r="N893" s="14" t="s">
        <v>520</v>
      </c>
      <c r="O893" s="15" t="str">
        <f>"R_AHRR_MNTO_"&amp;F893</f>
        <v>R_AHRR_MNTO_CR</v>
      </c>
      <c r="P893" s="15" t="s">
        <v>516</v>
      </c>
      <c r="Q893" s="15" t="str">
        <f>VLOOKUP(L893,Nomencalture!$G$48:$H$50,2,0)</f>
        <v>Savings / Total Liquid Assets</v>
      </c>
      <c r="R893" s="16" t="str">
        <f>IF(AND(S893="P",N893="R"),TEXT(T893,"00")&amp;"MB",IF(OR(T893&gt;1,N893="VM"),"L"&amp;TEXT(T893,"00")&amp;"_"&amp;TEXT(U893,"00"),"L"&amp;TEXT(U893,"00")&amp;"M"))</f>
        <v>L00M</v>
      </c>
      <c r="S893" s="16" t="s">
        <v>90</v>
      </c>
      <c r="T893" s="20">
        <v>1</v>
      </c>
      <c r="U893" s="21">
        <v>0</v>
      </c>
      <c r="V893" s="53" t="str">
        <f t="shared" si="203"/>
        <v>ALTER TABLE MDL_ABT_B_PD_TDC_S01 ADD I_MV_R_AHRR_MNTO_CR_L00M NUMBER;</v>
      </c>
      <c r="W893" s="9" t="str">
        <f>","&amp;H893&amp;"(CASE WHEN TIPO_CNSM_CD='"&amp;P893&amp;"' AND "&amp;X893&amp;" THEN "&amp;G893&amp;" END) AS "&amp;I893</f>
        <v>,AVG(CASE WHEN TIPO_CNSM_CD='SVNG_TLQA' AND INSTRUMENT_CD='SVNG_TLQA' AND B.PERIODOMES=TO_CHAR(ADD_MONTHS(A.REF_DATE,-0),'YYYYMM') THEN MV_R_INST_MNTO END) AS I_MV_R_AHRR_MNTO_CR_L00M</v>
      </c>
      <c r="X893" s="54" t="str">
        <f t="shared" si="219"/>
        <v>INSTRUMENT_CD='SVNG_TLQA' AND B.PERIODOMES=TO_CHAR(ADD_MONTHS(A.REF_DATE,-0),'YYYYMM')</v>
      </c>
      <c r="Y893" s="54" t="str">
        <f>","&amp;I893&amp;"=B."&amp;I893</f>
        <v>,I_MV_R_AHRR_MNTO_CR_L00M=B.I_MV_R_AHRR_MNTO_CR_L00M</v>
      </c>
      <c r="Z893" s="40" t="str">
        <f>",B."&amp;I893</f>
        <v>,B.I_MV_R_AHRR_MNTO_CR_L00M</v>
      </c>
    </row>
    <row r="894" spans="1:26" x14ac:dyDescent="0.25">
      <c r="A894" s="8" t="s">
        <v>400</v>
      </c>
      <c r="B894" s="21">
        <f t="shared" si="208"/>
        <v>893</v>
      </c>
      <c r="C894" s="15">
        <f t="shared" si="209"/>
        <v>9</v>
      </c>
      <c r="D894" s="15">
        <f t="shared" si="216"/>
        <v>35</v>
      </c>
      <c r="F894" s="48" t="s">
        <v>411</v>
      </c>
      <c r="G894" s="15" t="str">
        <f t="shared" si="221"/>
        <v>MV_R_INST_MNTO</v>
      </c>
      <c r="H894" s="15" t="s">
        <v>85</v>
      </c>
      <c r="I894" s="61" t="str">
        <f t="shared" si="220"/>
        <v>I_MV_R_AHRR_MNTO_CR_L02_01</v>
      </c>
      <c r="J894" s="15" cm="1">
        <f t="array" ref="J894">SUMPRODUCT(--(I894=$I$2:$I$625))</f>
        <v>0</v>
      </c>
      <c r="K894" s="14">
        <f t="shared" si="215"/>
        <v>26</v>
      </c>
      <c r="L894" s="15" t="s">
        <v>510</v>
      </c>
      <c r="M894" s="15" t="s">
        <v>10</v>
      </c>
      <c r="N894" s="14" t="s">
        <v>520</v>
      </c>
      <c r="O894" s="15" t="str">
        <f>"R_AHRR_MNTO_"&amp;F894</f>
        <v>R_AHRR_MNTO_CR</v>
      </c>
      <c r="P894" s="15" t="s">
        <v>516</v>
      </c>
      <c r="Q894" s="15" t="str">
        <f>VLOOKUP(L894,Nomencalture!$G$48:$H$50,2,0)</f>
        <v>Savings / Total Liquid Assets</v>
      </c>
      <c r="R894" s="16" t="str">
        <f>IF(AND(S894="P",N894="R"),TEXT(T894,"00")&amp;"MB",IF(OR(T894&gt;1,N894="VM"),"L"&amp;TEXT(T894,"00")&amp;"_"&amp;TEXT(U894,"00"),"L"&amp;TEXT(U894,"00")&amp;"M"))</f>
        <v>L02_01</v>
      </c>
      <c r="S894" s="16" t="s">
        <v>90</v>
      </c>
      <c r="T894" s="16">
        <v>2</v>
      </c>
      <c r="U894" s="22">
        <v>1</v>
      </c>
      <c r="V894" s="53" t="str">
        <f t="shared" si="203"/>
        <v>ALTER TABLE MDL_ABT_B_PD_TDC_S01 ADD I_MV_R_AHRR_MNTO_CR_L02_01 NUMBER;</v>
      </c>
      <c r="W894" s="9" t="str">
        <f>","&amp;H894&amp;"(CASE WHEN TIPO_CNSM_CD='"&amp;P894&amp;"' AND "&amp;X894&amp;" THEN "&amp;G894&amp;" END) AS "&amp;I894</f>
        <v>,AVG(CASE WHEN TIPO_CNSM_CD='SVNG_TLQA' AND INSTRUMENT_CD='SVNG_TLQA' AND B.PERIODOMES=TO_CHAR(ADD_MONTHS(A.REF_DATE,-1),'YYYYMM') THEN MV_R_INST_MNTO END) AS I_MV_R_AHRR_MNTO_CR_L02_01</v>
      </c>
      <c r="X894" s="54" t="str">
        <f t="shared" si="219"/>
        <v>INSTRUMENT_CD='SVNG_TLQA' AND B.PERIODOMES=TO_CHAR(ADD_MONTHS(A.REF_DATE,-1),'YYYYMM')</v>
      </c>
      <c r="Y894" s="54" t="str">
        <f>","&amp;I894&amp;"=B."&amp;I894</f>
        <v>,I_MV_R_AHRR_MNTO_CR_L02_01=B.I_MV_R_AHRR_MNTO_CR_L02_01</v>
      </c>
      <c r="Z894" s="40" t="str">
        <f>",B."&amp;I894</f>
        <v>,B.I_MV_R_AHRR_MNTO_CR_L02_01</v>
      </c>
    </row>
    <row r="895" spans="1:26" x14ac:dyDescent="0.25">
      <c r="A895" s="8" t="s">
        <v>400</v>
      </c>
      <c r="B895" s="21">
        <f t="shared" si="208"/>
        <v>894</v>
      </c>
      <c r="C895" s="15">
        <f t="shared" si="209"/>
        <v>10</v>
      </c>
      <c r="D895" s="15">
        <f t="shared" si="216"/>
        <v>35</v>
      </c>
      <c r="F895" s="48" t="s">
        <v>411</v>
      </c>
      <c r="G895" s="15" t="str">
        <f t="shared" si="221"/>
        <v>MV_R_INST_MNTO</v>
      </c>
      <c r="H895" s="15" t="s">
        <v>85</v>
      </c>
      <c r="I895" s="61" t="str">
        <f t="shared" si="220"/>
        <v>I_MV_R_AHRR_MNTO_CR_L03_02</v>
      </c>
      <c r="J895" s="15" cm="1">
        <f t="array" ref="J895">SUMPRODUCT(--(I895=$I$2:$I$625))</f>
        <v>0</v>
      </c>
      <c r="K895" s="14">
        <f t="shared" si="215"/>
        <v>26</v>
      </c>
      <c r="L895" s="15" t="s">
        <v>510</v>
      </c>
      <c r="M895" s="15" t="s">
        <v>10</v>
      </c>
      <c r="N895" s="14" t="s">
        <v>520</v>
      </c>
      <c r="O895" s="15" t="str">
        <f>"R_AHRR_MNTO_"&amp;F895</f>
        <v>R_AHRR_MNTO_CR</v>
      </c>
      <c r="P895" s="15" t="s">
        <v>516</v>
      </c>
      <c r="Q895" s="15" t="str">
        <f>VLOOKUP(L895,Nomencalture!$G$48:$H$50,2,0)</f>
        <v>Savings / Total Liquid Assets</v>
      </c>
      <c r="R895" s="16" t="str">
        <f t="shared" ref="R895:R899" si="222">IF(AND(S895="P",N895="R"),TEXT(T895,"00")&amp;"MB",IF(OR(T895&gt;1,N895="VM"),"L"&amp;TEXT(T895,"00")&amp;"_"&amp;TEXT(U895,"00"),"L"&amp;TEXT(U895,"00")&amp;"M"))</f>
        <v>L03_02</v>
      </c>
      <c r="S895" s="16" t="s">
        <v>90</v>
      </c>
      <c r="T895" s="16">
        <v>3</v>
      </c>
      <c r="U895" s="22">
        <v>2</v>
      </c>
      <c r="V895" s="53" t="str">
        <f t="shared" si="203"/>
        <v>ALTER TABLE MDL_ABT_B_PD_TDC_S01 ADD I_MV_R_AHRR_MNTO_CR_L03_02 NUMBER;</v>
      </c>
      <c r="W895" s="9" t="str">
        <f>","&amp;H895&amp;"(CASE WHEN TIPO_CNSM_CD='"&amp;P895&amp;"' AND "&amp;X895&amp;" THEN "&amp;G895&amp;" END) AS "&amp;I895</f>
        <v>,AVG(CASE WHEN TIPO_CNSM_CD='SVNG_TLQA' AND INSTRUMENT_CD='SVNG_TLQA' AND B.PERIODOMES=TO_CHAR(ADD_MONTHS(A.REF_DATE,-2),'YYYYMM') THEN MV_R_INST_MNTO END) AS I_MV_R_AHRR_MNTO_CR_L03_02</v>
      </c>
      <c r="X895" s="54" t="str">
        <f t="shared" si="219"/>
        <v>INSTRUMENT_CD='SVNG_TLQA' AND B.PERIODOMES=TO_CHAR(ADD_MONTHS(A.REF_DATE,-2),'YYYYMM')</v>
      </c>
      <c r="Y895" s="54" t="str">
        <f>","&amp;I895&amp;"=B."&amp;I895</f>
        <v>,I_MV_R_AHRR_MNTO_CR_L03_02=B.I_MV_R_AHRR_MNTO_CR_L03_02</v>
      </c>
      <c r="Z895" s="40" t="str">
        <f>",B."&amp;I895</f>
        <v>,B.I_MV_R_AHRR_MNTO_CR_L03_02</v>
      </c>
    </row>
    <row r="896" spans="1:26" x14ac:dyDescent="0.25">
      <c r="A896" s="8" t="s">
        <v>400</v>
      </c>
      <c r="B896" s="21">
        <f t="shared" si="208"/>
        <v>895</v>
      </c>
      <c r="C896" s="15">
        <f t="shared" si="209"/>
        <v>11</v>
      </c>
      <c r="D896" s="15">
        <f t="shared" si="216"/>
        <v>35</v>
      </c>
      <c r="F896" s="48" t="s">
        <v>411</v>
      </c>
      <c r="G896" s="15" t="str">
        <f t="shared" si="221"/>
        <v>QV_R_INST_MNTO</v>
      </c>
      <c r="H896" s="15" t="s">
        <v>85</v>
      </c>
      <c r="I896" s="61" t="str">
        <f t="shared" si="220"/>
        <v>I_QV_R_AHRR_MNTO_CR_L06_03</v>
      </c>
      <c r="J896" s="15" cm="1">
        <f t="array" ref="J896">SUMPRODUCT(--(I896=$I$2:$I$625))</f>
        <v>0</v>
      </c>
      <c r="K896" s="14">
        <f t="shared" si="215"/>
        <v>26</v>
      </c>
      <c r="L896" s="15" t="s">
        <v>510</v>
      </c>
      <c r="M896" s="15" t="s">
        <v>10</v>
      </c>
      <c r="N896" s="14" t="s">
        <v>521</v>
      </c>
      <c r="O896" s="15" t="str">
        <f>"R_AHRR_MNTO_"&amp;F896</f>
        <v>R_AHRR_MNTO_CR</v>
      </c>
      <c r="P896" s="15" t="s">
        <v>516</v>
      </c>
      <c r="Q896" s="15" t="str">
        <f>VLOOKUP(L896,Nomencalture!$G$48:$H$50,2,0)</f>
        <v>Savings / Total Liquid Assets</v>
      </c>
      <c r="R896" s="16" t="str">
        <f t="shared" si="222"/>
        <v>L06_03</v>
      </c>
      <c r="S896" s="16" t="s">
        <v>90</v>
      </c>
      <c r="T896" s="16">
        <v>6</v>
      </c>
      <c r="U896" s="22">
        <v>3</v>
      </c>
      <c r="V896" s="53" t="str">
        <f t="shared" si="203"/>
        <v>ALTER TABLE MDL_ABT_B_PD_TDC_S01 ADD I_QV_R_AHRR_MNTO_CR_L06_03 NUMBER;</v>
      </c>
      <c r="W896" s="9" t="str">
        <f>","&amp;H896&amp;"(CASE WHEN TIPO_CNSM_CD='"&amp;P896&amp;"' AND "&amp;X896&amp;" THEN "&amp;G896&amp;" END) AS "&amp;I896</f>
        <v>,AVG(CASE WHEN TIPO_CNSM_CD='SVNG_TLQA' AND INSTRUMENT_CD='SVNG_TLQA' AND B.PERIODOMES=TO_CHAR(ADD_MONTHS(A.REF_DATE,-3),'YYYYMM') THEN QV_R_INST_MNTO END) AS I_QV_R_AHRR_MNTO_CR_L06_03</v>
      </c>
      <c r="X896" s="54" t="str">
        <f t="shared" si="219"/>
        <v>INSTRUMENT_CD='SVNG_TLQA' AND B.PERIODOMES=TO_CHAR(ADD_MONTHS(A.REF_DATE,-3),'YYYYMM')</v>
      </c>
      <c r="Y896" s="54" t="str">
        <f>","&amp;I896&amp;"=B."&amp;I896</f>
        <v>,I_QV_R_AHRR_MNTO_CR_L06_03=B.I_QV_R_AHRR_MNTO_CR_L06_03</v>
      </c>
      <c r="Z896" s="40" t="str">
        <f>",B."&amp;I896</f>
        <v>,B.I_QV_R_AHRR_MNTO_CR_L06_03</v>
      </c>
    </row>
    <row r="897" spans="1:26" x14ac:dyDescent="0.25">
      <c r="A897" s="8" t="s">
        <v>400</v>
      </c>
      <c r="B897" s="21">
        <f t="shared" si="208"/>
        <v>896</v>
      </c>
      <c r="C897" s="15">
        <f t="shared" si="209"/>
        <v>12</v>
      </c>
      <c r="D897" s="15">
        <f t="shared" si="216"/>
        <v>35</v>
      </c>
      <c r="F897" s="48" t="s">
        <v>411</v>
      </c>
      <c r="G897" s="15" t="str">
        <f t="shared" si="221"/>
        <v>QV_R_INST_MNTO</v>
      </c>
      <c r="H897" s="15" t="s">
        <v>85</v>
      </c>
      <c r="I897" s="61" t="str">
        <f t="shared" si="220"/>
        <v>I_QV_R_AHRR_MNTO_CR_L09_06</v>
      </c>
      <c r="J897" s="15" cm="1">
        <f t="array" ref="J897">SUMPRODUCT(--(I897=$I$2:$I$625))</f>
        <v>0</v>
      </c>
      <c r="K897" s="14">
        <f t="shared" si="215"/>
        <v>26</v>
      </c>
      <c r="L897" s="15" t="s">
        <v>510</v>
      </c>
      <c r="M897" s="15" t="s">
        <v>10</v>
      </c>
      <c r="N897" s="14" t="s">
        <v>521</v>
      </c>
      <c r="O897" s="15" t="str">
        <f>"R_AHRR_MNTO_"&amp;F897</f>
        <v>R_AHRR_MNTO_CR</v>
      </c>
      <c r="P897" s="15" t="s">
        <v>516</v>
      </c>
      <c r="Q897" s="15" t="str">
        <f>VLOOKUP(L897,Nomencalture!$G$48:$H$50,2,0)</f>
        <v>Savings / Total Liquid Assets</v>
      </c>
      <c r="R897" s="16" t="str">
        <f t="shared" si="222"/>
        <v>L09_06</v>
      </c>
      <c r="S897" s="16" t="s">
        <v>90</v>
      </c>
      <c r="T897" s="16">
        <v>9</v>
      </c>
      <c r="U897" s="22">
        <v>6</v>
      </c>
      <c r="V897" s="53" t="str">
        <f t="shared" si="203"/>
        <v>ALTER TABLE MDL_ABT_B_PD_TDC_S01 ADD I_QV_R_AHRR_MNTO_CR_L09_06 NUMBER;</v>
      </c>
      <c r="W897" s="9" t="str">
        <f>","&amp;H897&amp;"(CASE WHEN TIPO_CNSM_CD='"&amp;P897&amp;"' AND "&amp;X897&amp;" THEN "&amp;G897&amp;" END) AS "&amp;I897</f>
        <v>,AVG(CASE WHEN TIPO_CNSM_CD='SVNG_TLQA' AND INSTRUMENT_CD='SVNG_TLQA' AND B.PERIODOMES=TO_CHAR(ADD_MONTHS(A.REF_DATE,-6),'YYYYMM') THEN QV_R_INST_MNTO END) AS I_QV_R_AHRR_MNTO_CR_L09_06</v>
      </c>
      <c r="X897" s="54" t="str">
        <f t="shared" si="219"/>
        <v>INSTRUMENT_CD='SVNG_TLQA' AND B.PERIODOMES=TO_CHAR(ADD_MONTHS(A.REF_DATE,-6),'YYYYMM')</v>
      </c>
      <c r="Y897" s="54" t="str">
        <f>","&amp;I897&amp;"=B."&amp;I897</f>
        <v>,I_QV_R_AHRR_MNTO_CR_L09_06=B.I_QV_R_AHRR_MNTO_CR_L09_06</v>
      </c>
      <c r="Z897" s="40" t="str">
        <f>",B."&amp;I897</f>
        <v>,B.I_QV_R_AHRR_MNTO_CR_L09_06</v>
      </c>
    </row>
    <row r="898" spans="1:26" x14ac:dyDescent="0.25">
      <c r="A898" s="8" t="s">
        <v>400</v>
      </c>
      <c r="B898" s="21">
        <f t="shared" si="208"/>
        <v>897</v>
      </c>
      <c r="C898" s="15">
        <f t="shared" si="209"/>
        <v>13</v>
      </c>
      <c r="D898" s="15">
        <f t="shared" si="216"/>
        <v>35</v>
      </c>
      <c r="F898" s="48" t="s">
        <v>411</v>
      </c>
      <c r="G898" s="15" t="str">
        <f t="shared" si="221"/>
        <v>QV_R_INST_MNTO</v>
      </c>
      <c r="H898" s="15" t="s">
        <v>85</v>
      </c>
      <c r="I898" s="61" t="str">
        <f t="shared" si="220"/>
        <v>I_QV_R_AHRR_MNTO_CR_L12_09</v>
      </c>
      <c r="J898" s="15" cm="1">
        <f t="array" ref="J898">SUMPRODUCT(--(I898=$I$2:$I$625))</f>
        <v>0</v>
      </c>
      <c r="K898" s="14">
        <f t="shared" si="215"/>
        <v>26</v>
      </c>
      <c r="L898" s="15" t="s">
        <v>510</v>
      </c>
      <c r="M898" s="15" t="s">
        <v>10</v>
      </c>
      <c r="N898" s="14" t="s">
        <v>521</v>
      </c>
      <c r="O898" s="15" t="str">
        <f>"R_AHRR_MNTO_"&amp;F898</f>
        <v>R_AHRR_MNTO_CR</v>
      </c>
      <c r="P898" s="15" t="s">
        <v>516</v>
      </c>
      <c r="Q898" s="15" t="str">
        <f>VLOOKUP(L898,Nomencalture!$G$48:$H$50,2,0)</f>
        <v>Savings / Total Liquid Assets</v>
      </c>
      <c r="R898" s="16" t="str">
        <f t="shared" si="222"/>
        <v>L12_09</v>
      </c>
      <c r="S898" s="16" t="s">
        <v>90</v>
      </c>
      <c r="T898" s="16">
        <v>12</v>
      </c>
      <c r="U898" s="22">
        <v>9</v>
      </c>
      <c r="V898" s="53" t="str">
        <f t="shared" ref="V898:V963" si="223">"ALTER TABLE MDL_ABT_B_PD_TDC_S01 ADD "&amp;I898&amp;" NUMBER;"</f>
        <v>ALTER TABLE MDL_ABT_B_PD_TDC_S01 ADD I_QV_R_AHRR_MNTO_CR_L12_09 NUMBER;</v>
      </c>
      <c r="W898" s="9" t="str">
        <f>","&amp;H898&amp;"(CASE WHEN TIPO_CNSM_CD='"&amp;P898&amp;"' AND "&amp;X898&amp;" THEN "&amp;G898&amp;" END) AS "&amp;I898</f>
        <v>,AVG(CASE WHEN TIPO_CNSM_CD='SVNG_TLQA' AND INSTRUMENT_CD='SVNG_TLQA' AND B.PERIODOMES=TO_CHAR(ADD_MONTHS(A.REF_DATE,-9),'YYYYMM') THEN QV_R_INST_MNTO END) AS I_QV_R_AHRR_MNTO_CR_L12_09</v>
      </c>
      <c r="X898" s="54" t="str">
        <f t="shared" si="219"/>
        <v>INSTRUMENT_CD='SVNG_TLQA' AND B.PERIODOMES=TO_CHAR(ADD_MONTHS(A.REF_DATE,-9),'YYYYMM')</v>
      </c>
      <c r="Y898" s="54" t="str">
        <f>","&amp;I898&amp;"=B."&amp;I898</f>
        <v>,I_QV_R_AHRR_MNTO_CR_L12_09=B.I_QV_R_AHRR_MNTO_CR_L12_09</v>
      </c>
      <c r="Z898" s="40" t="str">
        <f>",B."&amp;I898</f>
        <v>,B.I_QV_R_AHRR_MNTO_CR_L12_09</v>
      </c>
    </row>
    <row r="899" spans="1:26" x14ac:dyDescent="0.25">
      <c r="A899" s="8" t="s">
        <v>400</v>
      </c>
      <c r="B899" s="21">
        <f t="shared" si="208"/>
        <v>898</v>
      </c>
      <c r="C899" s="15">
        <f t="shared" si="209"/>
        <v>14</v>
      </c>
      <c r="D899" s="15">
        <f t="shared" si="216"/>
        <v>35</v>
      </c>
      <c r="F899" s="48" t="s">
        <v>411</v>
      </c>
      <c r="G899" s="15" t="str">
        <f t="shared" si="221"/>
        <v>SV_R_INST_MNTO</v>
      </c>
      <c r="H899" s="15" t="s">
        <v>85</v>
      </c>
      <c r="I899" s="61" t="str">
        <f t="shared" si="220"/>
        <v>I_SV_R_AHRR_MNTO_CR_L12_06</v>
      </c>
      <c r="J899" s="15" cm="1">
        <f t="array" ref="J899">SUMPRODUCT(--(I899=$I$2:$I$625))</f>
        <v>0</v>
      </c>
      <c r="K899" s="14">
        <f t="shared" si="215"/>
        <v>26</v>
      </c>
      <c r="L899" s="15" t="s">
        <v>510</v>
      </c>
      <c r="M899" s="15" t="s">
        <v>10</v>
      </c>
      <c r="N899" s="14" t="s">
        <v>523</v>
      </c>
      <c r="O899" s="15" t="str">
        <f>"R_AHRR_MNTO_"&amp;F899</f>
        <v>R_AHRR_MNTO_CR</v>
      </c>
      <c r="P899" s="15" t="s">
        <v>516</v>
      </c>
      <c r="Q899" s="15" t="str">
        <f>VLOOKUP(L899,Nomencalture!$G$48:$H$50,2,0)</f>
        <v>Savings / Total Liquid Assets</v>
      </c>
      <c r="R899" s="16" t="str">
        <f t="shared" si="222"/>
        <v>L12_06</v>
      </c>
      <c r="S899" s="16" t="s">
        <v>90</v>
      </c>
      <c r="T899" s="16">
        <v>12</v>
      </c>
      <c r="U899" s="22">
        <v>6</v>
      </c>
      <c r="V899" s="53" t="str">
        <f t="shared" si="223"/>
        <v>ALTER TABLE MDL_ABT_B_PD_TDC_S01 ADD I_SV_R_AHRR_MNTO_CR_L12_06 NUMBER;</v>
      </c>
      <c r="W899" s="9" t="str">
        <f>","&amp;H899&amp;"(CASE WHEN TIPO_CNSM_CD='"&amp;P899&amp;"' AND "&amp;X899&amp;" THEN "&amp;G899&amp;" END) AS "&amp;I899</f>
        <v>,AVG(CASE WHEN TIPO_CNSM_CD='SVNG_TLQA' AND INSTRUMENT_CD='SVNG_TLQA' AND B.PERIODOMES=TO_CHAR(ADD_MONTHS(A.REF_DATE,-6),'YYYYMM') THEN SV_R_INST_MNTO END) AS I_SV_R_AHRR_MNTO_CR_L12_06</v>
      </c>
      <c r="X899" s="54" t="str">
        <f t="shared" si="219"/>
        <v>INSTRUMENT_CD='SVNG_TLQA' AND B.PERIODOMES=TO_CHAR(ADD_MONTHS(A.REF_DATE,-6),'YYYYMM')</v>
      </c>
      <c r="Y899" s="54" t="str">
        <f>","&amp;I899&amp;"=B."&amp;I899</f>
        <v>,I_SV_R_AHRR_MNTO_CR_L12_06=B.I_SV_R_AHRR_MNTO_CR_L12_06</v>
      </c>
      <c r="Z899" s="40" t="str">
        <f>",B."&amp;I899</f>
        <v>,B.I_SV_R_AHRR_MNTO_CR_L12_06</v>
      </c>
    </row>
    <row r="900" spans="1:26" x14ac:dyDescent="0.25">
      <c r="A900" s="8" t="s">
        <v>400</v>
      </c>
      <c r="B900" s="21">
        <f t="shared" si="208"/>
        <v>899</v>
      </c>
      <c r="C900" s="15">
        <f t="shared" si="209"/>
        <v>15</v>
      </c>
      <c r="D900" s="15">
        <f t="shared" si="216"/>
        <v>35</v>
      </c>
      <c r="F900" s="48" t="s">
        <v>411</v>
      </c>
      <c r="G900" s="15" t="str">
        <f t="shared" ref="G900:G903" si="224">"R_INST_MNTO"</f>
        <v>R_INST_MNTO</v>
      </c>
      <c r="H900" s="15" t="s">
        <v>85</v>
      </c>
      <c r="I900" s="61" t="str">
        <f t="shared" si="220"/>
        <v>I_AV_R_AHRR_MNTO_CR_L03M</v>
      </c>
      <c r="J900" s="15" cm="1">
        <f t="array" ref="J900">SUMPRODUCT(--(I900=$I$2:$I$625))</f>
        <v>0</v>
      </c>
      <c r="K900" s="14">
        <f t="shared" si="215"/>
        <v>24</v>
      </c>
      <c r="L900" s="15" t="s">
        <v>510</v>
      </c>
      <c r="M900" s="15" t="s">
        <v>10</v>
      </c>
      <c r="N900" s="14" t="s">
        <v>15</v>
      </c>
      <c r="O900" s="15" t="str">
        <f>"R_AHRR_MNTO_"&amp;F900</f>
        <v>R_AHRR_MNTO_CR</v>
      </c>
      <c r="P900" s="15" t="s">
        <v>516</v>
      </c>
      <c r="Q900" s="15" t="str">
        <f>VLOOKUP(L900,Nomencalture!$G$48:$H$50,2,0)</f>
        <v>Savings / Total Liquid Assets</v>
      </c>
      <c r="R900" s="16" t="str">
        <f>IF(AND(S900="P",N900="R"),TEXT(T900,"00")&amp;"MB",IF(OR(T900&gt;1,N900="VM"),"L"&amp;TEXT(T900,"00")&amp;"_"&amp;TEXT(U900,"00"),"L"&amp;TEXT(U900,"00")&amp;"M"))</f>
        <v>L03M</v>
      </c>
      <c r="S900" s="16" t="s">
        <v>54</v>
      </c>
      <c r="T900" s="20">
        <v>1</v>
      </c>
      <c r="U900" s="21">
        <v>3</v>
      </c>
      <c r="V900" s="53" t="str">
        <f t="shared" si="223"/>
        <v>ALTER TABLE MDL_ABT_B_PD_TDC_S01 ADD I_AV_R_AHRR_MNTO_CR_L03M NUMBER;</v>
      </c>
      <c r="W900" s="9" t="str">
        <f>","&amp;H900&amp;"(CASE WHEN TIPO_CNSM_CD='"&amp;P900&amp;"' AND "&amp;X900&amp;" THEN "&amp;G900&amp;" END) AS "&amp;I900</f>
        <v>,AVG(CASE WHEN TIPO_CNSM_CD='SVNG_TLQA' AND INSTRUMENT_CD='SVNG_TLQA' AND B.PERIODOMES BETWEEN TO_CHAR(ADD_MONTHS(A.REF_DATE,-3),'YYYYMM') AND TO_CHAR(ADD_MONTHS(A.REF_DATE,-1),'YYYYMM') THEN R_INST_MNTO END) AS I_AV_R_AHRR_MNTO_CR_L03M</v>
      </c>
      <c r="X900" s="54" t="str">
        <f t="shared" si="219"/>
        <v>INSTRUMENT_CD='SVNG_TLQA' AND B.PERIODOMES BETWEEN TO_CHAR(ADD_MONTHS(A.REF_DATE,-3),'YYYYMM') AND TO_CHAR(ADD_MONTHS(A.REF_DATE,-1),'YYYYMM')</v>
      </c>
      <c r="Y900" s="54" t="str">
        <f>","&amp;I900&amp;"=B."&amp;I900</f>
        <v>,I_AV_R_AHRR_MNTO_CR_L03M=B.I_AV_R_AHRR_MNTO_CR_L03M</v>
      </c>
      <c r="Z900" s="40" t="str">
        <f>",B."&amp;I900</f>
        <v>,B.I_AV_R_AHRR_MNTO_CR_L03M</v>
      </c>
    </row>
    <row r="901" spans="1:26" x14ac:dyDescent="0.25">
      <c r="A901" s="8" t="s">
        <v>400</v>
      </c>
      <c r="B901" s="21">
        <f t="shared" si="208"/>
        <v>900</v>
      </c>
      <c r="C901" s="15">
        <f t="shared" si="209"/>
        <v>16</v>
      </c>
      <c r="D901" s="15">
        <f t="shared" si="216"/>
        <v>35</v>
      </c>
      <c r="F901" s="48" t="s">
        <v>411</v>
      </c>
      <c r="G901" s="15" t="str">
        <f t="shared" si="224"/>
        <v>R_INST_MNTO</v>
      </c>
      <c r="H901" s="15" t="s">
        <v>85</v>
      </c>
      <c r="I901" s="61" t="str">
        <f t="shared" si="220"/>
        <v>I_AV_R_AHRR_MNTO_CR_L06M</v>
      </c>
      <c r="J901" s="15" cm="1">
        <f t="array" ref="J901">SUMPRODUCT(--(I901=$I$2:$I$625))</f>
        <v>0</v>
      </c>
      <c r="K901" s="14">
        <f t="shared" si="215"/>
        <v>24</v>
      </c>
      <c r="L901" s="15" t="s">
        <v>510</v>
      </c>
      <c r="M901" s="15" t="s">
        <v>10</v>
      </c>
      <c r="N901" s="14" t="s">
        <v>15</v>
      </c>
      <c r="O901" s="15" t="str">
        <f>"R_AHRR_MNTO_"&amp;F901</f>
        <v>R_AHRR_MNTO_CR</v>
      </c>
      <c r="P901" s="15" t="s">
        <v>516</v>
      </c>
      <c r="Q901" s="15" t="str">
        <f>VLOOKUP(L901,Nomencalture!$G$48:$H$50,2,0)</f>
        <v>Savings / Total Liquid Assets</v>
      </c>
      <c r="R901" s="16" t="str">
        <f>IF(AND(S901="P",N901="R"),TEXT(T901,"00")&amp;"MB",IF(OR(T901&gt;1,N901="VM"),"L"&amp;TEXT(T901,"00")&amp;"_"&amp;TEXT(U901,"00"),"L"&amp;TEXT(U901,"00")&amp;"M"))</f>
        <v>L06M</v>
      </c>
      <c r="S901" s="16" t="s">
        <v>54</v>
      </c>
      <c r="T901" s="20">
        <v>1</v>
      </c>
      <c r="U901" s="21">
        <v>6</v>
      </c>
      <c r="V901" s="53" t="str">
        <f t="shared" si="223"/>
        <v>ALTER TABLE MDL_ABT_B_PD_TDC_S01 ADD I_AV_R_AHRR_MNTO_CR_L06M NUMBER;</v>
      </c>
      <c r="W901" s="9" t="str">
        <f>","&amp;H901&amp;"(CASE WHEN TIPO_CNSM_CD='"&amp;P901&amp;"' AND "&amp;X901&amp;" THEN "&amp;G901&amp;" END) AS "&amp;I901</f>
        <v>,AVG(CASE WHEN TIPO_CNSM_CD='SVNG_TLQA' AND INSTRUMENT_CD='SVNG_TLQA' AND B.PERIODOMES BETWEEN TO_CHAR(ADD_MONTHS(A.REF_DATE,-6),'YYYYMM') AND TO_CHAR(ADD_MONTHS(A.REF_DATE,-1),'YYYYMM') THEN R_INST_MNTO END) AS I_AV_R_AHRR_MNTO_CR_L06M</v>
      </c>
      <c r="X901" s="54" t="str">
        <f t="shared" si="219"/>
        <v>INSTRUMENT_CD='SVNG_TLQA' AND B.PERIODOMES BETWEEN TO_CHAR(ADD_MONTHS(A.REF_DATE,-6),'YYYYMM') AND TO_CHAR(ADD_MONTHS(A.REF_DATE,-1),'YYYYMM')</v>
      </c>
      <c r="Y901" s="54" t="str">
        <f>","&amp;I901&amp;"=B."&amp;I901</f>
        <v>,I_AV_R_AHRR_MNTO_CR_L06M=B.I_AV_R_AHRR_MNTO_CR_L06M</v>
      </c>
      <c r="Z901" s="40" t="str">
        <f>",B."&amp;I901</f>
        <v>,B.I_AV_R_AHRR_MNTO_CR_L06M</v>
      </c>
    </row>
    <row r="902" spans="1:26" x14ac:dyDescent="0.25">
      <c r="A902" s="8" t="s">
        <v>400</v>
      </c>
      <c r="B902" s="21">
        <f t="shared" si="208"/>
        <v>901</v>
      </c>
      <c r="C902" s="15">
        <f t="shared" si="209"/>
        <v>17</v>
      </c>
      <c r="D902" s="15">
        <f t="shared" si="216"/>
        <v>35</v>
      </c>
      <c r="F902" s="48" t="s">
        <v>411</v>
      </c>
      <c r="G902" s="15" t="str">
        <f t="shared" si="224"/>
        <v>R_INST_MNTO</v>
      </c>
      <c r="H902" s="15" t="s">
        <v>85</v>
      </c>
      <c r="I902" s="61" t="str">
        <f t="shared" si="220"/>
        <v>I_AV_R_AHRR_MNTO_CR_L12M</v>
      </c>
      <c r="J902" s="15" cm="1">
        <f t="array" ref="J902">SUMPRODUCT(--(I902=$I$2:$I$625))</f>
        <v>0</v>
      </c>
      <c r="K902" s="14">
        <f t="shared" si="215"/>
        <v>24</v>
      </c>
      <c r="L902" s="15" t="s">
        <v>510</v>
      </c>
      <c r="M902" s="15" t="s">
        <v>10</v>
      </c>
      <c r="N902" s="14" t="s">
        <v>15</v>
      </c>
      <c r="O902" s="15" t="str">
        <f>"R_AHRR_MNTO_"&amp;F902</f>
        <v>R_AHRR_MNTO_CR</v>
      </c>
      <c r="P902" s="15" t="s">
        <v>516</v>
      </c>
      <c r="Q902" s="15" t="str">
        <f>VLOOKUP(L902,Nomencalture!$G$48:$H$50,2,0)</f>
        <v>Savings / Total Liquid Assets</v>
      </c>
      <c r="R902" s="16" t="str">
        <f t="shared" ref="R902:R911" si="225">IF(AND(S902="P",N902="R"),TEXT(T902,"00")&amp;"MB",IF(OR(T902&gt;1,N902="VM"),"L"&amp;TEXT(T902,"00")&amp;"_"&amp;TEXT(U902,"00"),"L"&amp;TEXT(U902,"00")&amp;"M"))</f>
        <v>L12M</v>
      </c>
      <c r="S902" s="16" t="s">
        <v>54</v>
      </c>
      <c r="T902" s="20">
        <v>1</v>
      </c>
      <c r="U902" s="21">
        <v>12</v>
      </c>
      <c r="V902" s="53" t="str">
        <f t="shared" si="223"/>
        <v>ALTER TABLE MDL_ABT_B_PD_TDC_S01 ADD I_AV_R_AHRR_MNTO_CR_L12M NUMBER;</v>
      </c>
      <c r="W902" s="9" t="str">
        <f>","&amp;H902&amp;"(CASE WHEN TIPO_CNSM_CD='"&amp;P902&amp;"' AND "&amp;X902&amp;" THEN "&amp;G902&amp;" END) AS "&amp;I902</f>
        <v>,AVG(CASE WHEN TIPO_CNSM_CD='SVNG_TLQA' AND INSTRUMENT_CD='SVNG_TLQA' AND B.PERIODOMES BETWEEN TO_CHAR(ADD_MONTHS(A.REF_DATE,-12),'YYYYMM') AND TO_CHAR(ADD_MONTHS(A.REF_DATE,-1),'YYYYMM') THEN R_INST_MNTO END) AS I_AV_R_AHRR_MNTO_CR_L12M</v>
      </c>
      <c r="X902" s="54" t="str">
        <f t="shared" si="219"/>
        <v>INSTRUMENT_CD='SVNG_TLQA' AND B.PERIODOMES BETWEEN TO_CHAR(ADD_MONTHS(A.REF_DATE,-12),'YYYYMM') AND TO_CHAR(ADD_MONTHS(A.REF_DATE,-1),'YYYYMM')</v>
      </c>
      <c r="Y902" s="54" t="str">
        <f>","&amp;I902&amp;"=B."&amp;I902</f>
        <v>,I_AV_R_AHRR_MNTO_CR_L12M=B.I_AV_R_AHRR_MNTO_CR_L12M</v>
      </c>
      <c r="Z902" s="40" t="str">
        <f>",B."&amp;I902</f>
        <v>,B.I_AV_R_AHRR_MNTO_CR_L12M</v>
      </c>
    </row>
    <row r="903" spans="1:26" x14ac:dyDescent="0.25">
      <c r="A903" s="8" t="s">
        <v>400</v>
      </c>
      <c r="B903" s="21">
        <f t="shared" si="208"/>
        <v>902</v>
      </c>
      <c r="C903" s="15">
        <f t="shared" si="209"/>
        <v>18</v>
      </c>
      <c r="D903" s="15">
        <f t="shared" si="216"/>
        <v>35</v>
      </c>
      <c r="F903" s="48" t="s">
        <v>411</v>
      </c>
      <c r="G903" s="15" t="str">
        <f t="shared" si="224"/>
        <v>R_INST_MNTO</v>
      </c>
      <c r="H903" s="15" t="s">
        <v>85</v>
      </c>
      <c r="I903" s="61" t="str">
        <f t="shared" si="220"/>
        <v>I_AV_R_AHRR_MNTO_CR_L13_24</v>
      </c>
      <c r="J903" s="15" cm="1">
        <f t="array" ref="J903">SUMPRODUCT(--(I903=$I$2:$I$625))</f>
        <v>0</v>
      </c>
      <c r="K903" s="14">
        <f t="shared" si="215"/>
        <v>26</v>
      </c>
      <c r="L903" s="15" t="s">
        <v>510</v>
      </c>
      <c r="M903" s="15" t="s">
        <v>10</v>
      </c>
      <c r="N903" s="14" t="s">
        <v>15</v>
      </c>
      <c r="O903" s="15" t="str">
        <f>"R_AHRR_MNTO_"&amp;F903</f>
        <v>R_AHRR_MNTO_CR</v>
      </c>
      <c r="P903" s="15" t="s">
        <v>516</v>
      </c>
      <c r="Q903" s="15" t="str">
        <f>VLOOKUP(L903,Nomencalture!$G$48:$H$50,2,0)</f>
        <v>Savings / Total Liquid Assets</v>
      </c>
      <c r="R903" s="16" t="str">
        <f t="shared" si="225"/>
        <v>L13_24</v>
      </c>
      <c r="S903" s="16" t="s">
        <v>54</v>
      </c>
      <c r="T903" s="20">
        <v>13</v>
      </c>
      <c r="U903" s="21">
        <v>24</v>
      </c>
      <c r="V903" s="53" t="str">
        <f t="shared" si="223"/>
        <v>ALTER TABLE MDL_ABT_B_PD_TDC_S01 ADD I_AV_R_AHRR_MNTO_CR_L13_24 NUMBER;</v>
      </c>
      <c r="W903" s="9" t="str">
        <f>","&amp;H903&amp;"(CASE WHEN TIPO_CNSM_CD='"&amp;P903&amp;"' AND "&amp;X903&amp;" THEN "&amp;G903&amp;" END) AS "&amp;I903</f>
        <v>,AVG(CASE WHEN TIPO_CNSM_CD='SVNG_TLQA' AND INSTRUMENT_CD='SVNG_TLQA' AND B.PERIODOMES BETWEEN TO_CHAR(ADD_MONTHS(A.REF_DATE,-24),'YYYYMM') AND TO_CHAR(ADD_MONTHS(A.REF_DATE,-13),'YYYYMM') THEN R_INST_MNTO END) AS I_AV_R_AHRR_MNTO_CR_L13_24</v>
      </c>
      <c r="X903" s="54" t="str">
        <f t="shared" si="219"/>
        <v>INSTRUMENT_CD='SVNG_TLQA' AND B.PERIODOMES BETWEEN TO_CHAR(ADD_MONTHS(A.REF_DATE,-24),'YYYYMM') AND TO_CHAR(ADD_MONTHS(A.REF_DATE,-13),'YYYYMM')</v>
      </c>
      <c r="Y903" s="54" t="str">
        <f>","&amp;I903&amp;"=B."&amp;I903</f>
        <v>,I_AV_R_AHRR_MNTO_CR_L13_24=B.I_AV_R_AHRR_MNTO_CR_L13_24</v>
      </c>
      <c r="Z903" s="40" t="str">
        <f>",B."&amp;I903</f>
        <v>,B.I_AV_R_AHRR_MNTO_CR_L13_24</v>
      </c>
    </row>
    <row r="904" spans="1:26" x14ac:dyDescent="0.25">
      <c r="A904" s="8" t="s">
        <v>400</v>
      </c>
      <c r="B904" s="21">
        <f t="shared" si="208"/>
        <v>903</v>
      </c>
      <c r="C904" s="15">
        <f t="shared" si="209"/>
        <v>19</v>
      </c>
      <c r="D904" s="15">
        <f t="shared" si="216"/>
        <v>35</v>
      </c>
      <c r="F904" s="48" t="s">
        <v>411</v>
      </c>
      <c r="G904" s="15" t="s">
        <v>394</v>
      </c>
      <c r="H904" s="15" t="s">
        <v>86</v>
      </c>
      <c r="I904" s="61" t="str">
        <f t="shared" si="220"/>
        <v>I_SIN_R_AHRR_MNTO_CR_L03M</v>
      </c>
      <c r="J904" s="15" cm="1">
        <f t="array" ref="J904">SUMPRODUCT(--(I904=$I$2:$I$625))</f>
        <v>0</v>
      </c>
      <c r="K904" s="14">
        <f t="shared" si="215"/>
        <v>25</v>
      </c>
      <c r="L904" s="15" t="s">
        <v>510</v>
      </c>
      <c r="M904" s="15" t="s">
        <v>10</v>
      </c>
      <c r="N904" s="14" t="s">
        <v>16</v>
      </c>
      <c r="O904" s="15" t="str">
        <f>"R_AHRR_MNTO_"&amp;F904</f>
        <v>R_AHRR_MNTO_CR</v>
      </c>
      <c r="P904" s="15" t="s">
        <v>516</v>
      </c>
      <c r="Q904" s="15" t="str">
        <f>VLOOKUP(L904,Nomencalture!$G$48:$H$50,2,0)</f>
        <v>Savings / Total Liquid Assets</v>
      </c>
      <c r="R904" s="16" t="str">
        <f t="shared" si="225"/>
        <v>L03M</v>
      </c>
      <c r="S904" s="16" t="s">
        <v>54</v>
      </c>
      <c r="T904" s="20">
        <v>1</v>
      </c>
      <c r="U904" s="21">
        <v>3</v>
      </c>
      <c r="V904" s="53" t="str">
        <f t="shared" si="223"/>
        <v>ALTER TABLE MDL_ABT_B_PD_TDC_S01 ADD I_SIN_R_AHRR_MNTO_CR_L03M NUMBER;</v>
      </c>
      <c r="W904" s="9" t="str">
        <f>","&amp;H904&amp;"(CASE WHEN TIPO_CNSM_CD='"&amp;P904&amp;"' AND "&amp;X904&amp;" THEN "&amp;G904&amp;" END) AS "&amp;I904</f>
        <v>,SUM(CASE WHEN TIPO_CNSM_CD='SVNG_TLQA' AND INSTRUMENT_CD='SVNG_TLQA' AND B.PERIODOMES BETWEEN TO_CHAR(ADD_MONTHS(A.REF_DATE,-3),'YYYYMM') AND TO_CHAR(ADD_MONTHS(A.REF_DATE,-1),'YYYYMM') THEN IN_R_INST_MNTO END) AS I_SIN_R_AHRR_MNTO_CR_L03M</v>
      </c>
      <c r="X904" s="54" t="str">
        <f t="shared" si="219"/>
        <v>INSTRUMENT_CD='SVNG_TLQA' AND B.PERIODOMES BETWEEN TO_CHAR(ADD_MONTHS(A.REF_DATE,-3),'YYYYMM') AND TO_CHAR(ADD_MONTHS(A.REF_DATE,-1),'YYYYMM')</v>
      </c>
      <c r="Y904" s="54" t="str">
        <f>","&amp;I904&amp;"=B."&amp;I904</f>
        <v>,I_SIN_R_AHRR_MNTO_CR_L03M=B.I_SIN_R_AHRR_MNTO_CR_L03M</v>
      </c>
      <c r="Z904" s="40" t="str">
        <f>",B."&amp;I904</f>
        <v>,B.I_SIN_R_AHRR_MNTO_CR_L03M</v>
      </c>
    </row>
    <row r="905" spans="1:26" x14ac:dyDescent="0.25">
      <c r="A905" s="8" t="s">
        <v>400</v>
      </c>
      <c r="B905" s="21">
        <f t="shared" si="208"/>
        <v>904</v>
      </c>
      <c r="C905" s="15">
        <f t="shared" si="209"/>
        <v>20</v>
      </c>
      <c r="D905" s="15">
        <f t="shared" si="216"/>
        <v>35</v>
      </c>
      <c r="F905" s="48" t="s">
        <v>411</v>
      </c>
      <c r="G905" s="15" t="s">
        <v>394</v>
      </c>
      <c r="H905" s="15" t="s">
        <v>86</v>
      </c>
      <c r="I905" s="61" t="str">
        <f t="shared" si="220"/>
        <v>I_SIN_R_AHRR_MNTO_CR_L06M</v>
      </c>
      <c r="J905" s="15" cm="1">
        <f t="array" ref="J905">SUMPRODUCT(--(I905=$I$2:$I$625))</f>
        <v>0</v>
      </c>
      <c r="K905" s="14">
        <f t="shared" si="215"/>
        <v>25</v>
      </c>
      <c r="L905" s="15" t="s">
        <v>510</v>
      </c>
      <c r="M905" s="15" t="s">
        <v>10</v>
      </c>
      <c r="N905" s="14" t="s">
        <v>16</v>
      </c>
      <c r="O905" s="15" t="str">
        <f>"R_AHRR_MNTO_"&amp;F905</f>
        <v>R_AHRR_MNTO_CR</v>
      </c>
      <c r="P905" s="15" t="s">
        <v>516</v>
      </c>
      <c r="Q905" s="15" t="str">
        <f>VLOOKUP(L905,Nomencalture!$G$48:$H$50,2,0)</f>
        <v>Savings / Total Liquid Assets</v>
      </c>
      <c r="R905" s="16" t="str">
        <f t="shared" si="225"/>
        <v>L06M</v>
      </c>
      <c r="S905" s="16" t="s">
        <v>54</v>
      </c>
      <c r="T905" s="20">
        <v>1</v>
      </c>
      <c r="U905" s="21">
        <v>6</v>
      </c>
      <c r="V905" s="53" t="str">
        <f t="shared" si="223"/>
        <v>ALTER TABLE MDL_ABT_B_PD_TDC_S01 ADD I_SIN_R_AHRR_MNTO_CR_L06M NUMBER;</v>
      </c>
      <c r="W905" s="9" t="str">
        <f>","&amp;H905&amp;"(CASE WHEN TIPO_CNSM_CD='"&amp;P905&amp;"' AND "&amp;X905&amp;" THEN "&amp;G905&amp;" END) AS "&amp;I905</f>
        <v>,SUM(CASE WHEN TIPO_CNSM_CD='SVNG_TLQA' AND INSTRUMENT_CD='SVNG_TLQA' AND B.PERIODOMES BETWEEN TO_CHAR(ADD_MONTHS(A.REF_DATE,-6),'YYYYMM') AND TO_CHAR(ADD_MONTHS(A.REF_DATE,-1),'YYYYMM') THEN IN_R_INST_MNTO END) AS I_SIN_R_AHRR_MNTO_CR_L06M</v>
      </c>
      <c r="X905" s="54" t="str">
        <f t="shared" si="219"/>
        <v>INSTRUMENT_CD='SVNG_TLQA' AND B.PERIODOMES BETWEEN TO_CHAR(ADD_MONTHS(A.REF_DATE,-6),'YYYYMM') AND TO_CHAR(ADD_MONTHS(A.REF_DATE,-1),'YYYYMM')</v>
      </c>
      <c r="Y905" s="54" t="str">
        <f>","&amp;I905&amp;"=B."&amp;I905</f>
        <v>,I_SIN_R_AHRR_MNTO_CR_L06M=B.I_SIN_R_AHRR_MNTO_CR_L06M</v>
      </c>
      <c r="Z905" s="40" t="str">
        <f>",B."&amp;I905</f>
        <v>,B.I_SIN_R_AHRR_MNTO_CR_L06M</v>
      </c>
    </row>
    <row r="906" spans="1:26" x14ac:dyDescent="0.25">
      <c r="A906" s="8" t="s">
        <v>400</v>
      </c>
      <c r="B906" s="21">
        <f t="shared" si="208"/>
        <v>905</v>
      </c>
      <c r="C906" s="15">
        <f t="shared" si="209"/>
        <v>21</v>
      </c>
      <c r="D906" s="15">
        <f t="shared" si="216"/>
        <v>35</v>
      </c>
      <c r="F906" s="48" t="s">
        <v>411</v>
      </c>
      <c r="G906" s="15" t="s">
        <v>394</v>
      </c>
      <c r="H906" s="15" t="s">
        <v>86</v>
      </c>
      <c r="I906" s="61" t="str">
        <f t="shared" si="220"/>
        <v>I_SIN_R_AHRR_MNTO_CR_L12M</v>
      </c>
      <c r="J906" s="15" cm="1">
        <f t="array" ref="J906">SUMPRODUCT(--(I906=$I$2:$I$625))</f>
        <v>0</v>
      </c>
      <c r="K906" s="14">
        <f t="shared" si="215"/>
        <v>25</v>
      </c>
      <c r="L906" s="15" t="s">
        <v>510</v>
      </c>
      <c r="M906" s="15" t="s">
        <v>10</v>
      </c>
      <c r="N906" s="14" t="s">
        <v>16</v>
      </c>
      <c r="O906" s="15" t="str">
        <f>"R_AHRR_MNTO_"&amp;F906</f>
        <v>R_AHRR_MNTO_CR</v>
      </c>
      <c r="P906" s="15" t="s">
        <v>516</v>
      </c>
      <c r="Q906" s="15" t="str">
        <f>VLOOKUP(L906,Nomencalture!$G$48:$H$50,2,0)</f>
        <v>Savings / Total Liquid Assets</v>
      </c>
      <c r="R906" s="16" t="str">
        <f t="shared" si="225"/>
        <v>L12M</v>
      </c>
      <c r="S906" s="16" t="s">
        <v>54</v>
      </c>
      <c r="T906" s="20">
        <v>1</v>
      </c>
      <c r="U906" s="21">
        <v>12</v>
      </c>
      <c r="V906" s="53" t="str">
        <f t="shared" si="223"/>
        <v>ALTER TABLE MDL_ABT_B_PD_TDC_S01 ADD I_SIN_R_AHRR_MNTO_CR_L12M NUMBER;</v>
      </c>
      <c r="W906" s="9" t="str">
        <f>","&amp;H906&amp;"(CASE WHEN TIPO_CNSM_CD='"&amp;P906&amp;"' AND "&amp;X906&amp;" THEN "&amp;G906&amp;" END) AS "&amp;I906</f>
        <v>,SUM(CASE WHEN TIPO_CNSM_CD='SVNG_TLQA' AND INSTRUMENT_CD='SVNG_TLQA' AND B.PERIODOMES BETWEEN TO_CHAR(ADD_MONTHS(A.REF_DATE,-12),'YYYYMM') AND TO_CHAR(ADD_MONTHS(A.REF_DATE,-1),'YYYYMM') THEN IN_R_INST_MNTO END) AS I_SIN_R_AHRR_MNTO_CR_L12M</v>
      </c>
      <c r="X906" s="54" t="str">
        <f t="shared" si="219"/>
        <v>INSTRUMENT_CD='SVNG_TLQA' AND B.PERIODOMES BETWEEN TO_CHAR(ADD_MONTHS(A.REF_DATE,-12),'YYYYMM') AND TO_CHAR(ADD_MONTHS(A.REF_DATE,-1),'YYYYMM')</v>
      </c>
      <c r="Y906" s="54" t="str">
        <f>","&amp;I906&amp;"=B."&amp;I906</f>
        <v>,I_SIN_R_AHRR_MNTO_CR_L12M=B.I_SIN_R_AHRR_MNTO_CR_L12M</v>
      </c>
      <c r="Z906" s="40" t="str">
        <f>",B."&amp;I906</f>
        <v>,B.I_SIN_R_AHRR_MNTO_CR_L12M</v>
      </c>
    </row>
    <row r="907" spans="1:26" x14ac:dyDescent="0.25">
      <c r="A907" s="8" t="s">
        <v>400</v>
      </c>
      <c r="B907" s="21">
        <f t="shared" si="208"/>
        <v>906</v>
      </c>
      <c r="C907" s="15">
        <f t="shared" si="209"/>
        <v>22</v>
      </c>
      <c r="D907" s="15">
        <f t="shared" si="216"/>
        <v>35</v>
      </c>
      <c r="F907" s="48" t="s">
        <v>411</v>
      </c>
      <c r="G907" s="15" t="s">
        <v>394</v>
      </c>
      <c r="H907" s="15" t="s">
        <v>86</v>
      </c>
      <c r="I907" s="61" t="str">
        <f t="shared" si="220"/>
        <v>I_SIN_R_AHRR_MNTO_CR_L13_24</v>
      </c>
      <c r="J907" s="15" cm="1">
        <f t="array" ref="J907">SUMPRODUCT(--(I907=$I$2:$I$625))</f>
        <v>0</v>
      </c>
      <c r="K907" s="14">
        <f t="shared" si="215"/>
        <v>27</v>
      </c>
      <c r="L907" s="15" t="s">
        <v>510</v>
      </c>
      <c r="M907" s="15" t="s">
        <v>10</v>
      </c>
      <c r="N907" s="14" t="s">
        <v>16</v>
      </c>
      <c r="O907" s="15" t="str">
        <f>"R_AHRR_MNTO_"&amp;F907</f>
        <v>R_AHRR_MNTO_CR</v>
      </c>
      <c r="P907" s="15" t="s">
        <v>516</v>
      </c>
      <c r="Q907" s="15" t="str">
        <f>VLOOKUP(L907,Nomencalture!$G$48:$H$50,2,0)</f>
        <v>Savings / Total Liquid Assets</v>
      </c>
      <c r="R907" s="16" t="str">
        <f t="shared" si="225"/>
        <v>L13_24</v>
      </c>
      <c r="S907" s="16" t="s">
        <v>54</v>
      </c>
      <c r="T907" s="20">
        <v>13</v>
      </c>
      <c r="U907" s="21">
        <v>24</v>
      </c>
      <c r="V907" s="53" t="str">
        <f t="shared" si="223"/>
        <v>ALTER TABLE MDL_ABT_B_PD_TDC_S01 ADD I_SIN_R_AHRR_MNTO_CR_L13_24 NUMBER;</v>
      </c>
      <c r="W907" s="9" t="str">
        <f>","&amp;H907&amp;"(CASE WHEN TIPO_CNSM_CD='"&amp;P907&amp;"' AND "&amp;X907&amp;" THEN "&amp;G907&amp;" END) AS "&amp;I907</f>
        <v>,SUM(CASE WHEN TIPO_CNSM_CD='SVNG_TLQA' AND INSTRUMENT_CD='SVNG_TLQA' AND B.PERIODOMES BETWEEN TO_CHAR(ADD_MONTHS(A.REF_DATE,-24),'YYYYMM') AND TO_CHAR(ADD_MONTHS(A.REF_DATE,-13),'YYYYMM') THEN IN_R_INST_MNTO END) AS I_SIN_R_AHRR_MNTO_CR_L13_24</v>
      </c>
      <c r="X907" s="54" t="str">
        <f t="shared" si="219"/>
        <v>INSTRUMENT_CD='SVNG_TLQA' AND B.PERIODOMES BETWEEN TO_CHAR(ADD_MONTHS(A.REF_DATE,-24),'YYYYMM') AND TO_CHAR(ADD_MONTHS(A.REF_DATE,-13),'YYYYMM')</v>
      </c>
      <c r="Y907" s="54" t="str">
        <f>","&amp;I907&amp;"=B."&amp;I907</f>
        <v>,I_SIN_R_AHRR_MNTO_CR_L13_24=B.I_SIN_R_AHRR_MNTO_CR_L13_24</v>
      </c>
      <c r="Z907" s="40" t="str">
        <f>",B."&amp;I907</f>
        <v>,B.I_SIN_R_AHRR_MNTO_CR_L13_24</v>
      </c>
    </row>
    <row r="908" spans="1:26" x14ac:dyDescent="0.25">
      <c r="A908" s="8" t="s">
        <v>400</v>
      </c>
      <c r="B908" s="21">
        <f t="shared" si="208"/>
        <v>907</v>
      </c>
      <c r="C908" s="15">
        <f t="shared" si="209"/>
        <v>23</v>
      </c>
      <c r="D908" s="15">
        <f t="shared" si="216"/>
        <v>35</v>
      </c>
      <c r="F908" s="48" t="s">
        <v>411</v>
      </c>
      <c r="G908" s="15" t="s">
        <v>395</v>
      </c>
      <c r="H908" s="15" t="s">
        <v>86</v>
      </c>
      <c r="I908" s="61" t="str">
        <f t="shared" si="220"/>
        <v>I_SDC_R_AHRR_MNTO_CR_L03M</v>
      </c>
      <c r="J908" s="15" cm="1">
        <f t="array" ref="J908">SUMPRODUCT(--(I908=$I$2:$I$625))</f>
        <v>0</v>
      </c>
      <c r="K908" s="14">
        <f t="shared" si="215"/>
        <v>25</v>
      </c>
      <c r="L908" s="15" t="s">
        <v>510</v>
      </c>
      <c r="M908" s="15" t="s">
        <v>10</v>
      </c>
      <c r="N908" s="14" t="s">
        <v>17</v>
      </c>
      <c r="O908" s="15" t="str">
        <f>"R_AHRR_MNTO_"&amp;F908</f>
        <v>R_AHRR_MNTO_CR</v>
      </c>
      <c r="P908" s="15" t="s">
        <v>516</v>
      </c>
      <c r="Q908" s="15" t="str">
        <f>VLOOKUP(L908,Nomencalture!$G$48:$H$50,2,0)</f>
        <v>Savings / Total Liquid Assets</v>
      </c>
      <c r="R908" s="16" t="str">
        <f t="shared" si="225"/>
        <v>L03M</v>
      </c>
      <c r="S908" s="16" t="s">
        <v>54</v>
      </c>
      <c r="T908" s="20">
        <v>1</v>
      </c>
      <c r="U908" s="21">
        <v>3</v>
      </c>
      <c r="V908" s="53" t="str">
        <f t="shared" si="223"/>
        <v>ALTER TABLE MDL_ABT_B_PD_TDC_S01 ADD I_SDC_R_AHRR_MNTO_CR_L03M NUMBER;</v>
      </c>
      <c r="W908" s="9" t="str">
        <f>","&amp;H908&amp;"(CASE WHEN TIPO_CNSM_CD='"&amp;P908&amp;"' AND "&amp;X908&amp;" THEN "&amp;G908&amp;" END) AS "&amp;I908</f>
        <v>,SUM(CASE WHEN TIPO_CNSM_CD='SVNG_TLQA' AND INSTRUMENT_CD='SVNG_TLQA' AND B.PERIODOMES BETWEEN TO_CHAR(ADD_MONTHS(A.REF_DATE,-3),'YYYYMM') AND TO_CHAR(ADD_MONTHS(A.REF_DATE,-1),'YYYYMM') THEN DC_R_INST_MNTO END) AS I_SDC_R_AHRR_MNTO_CR_L03M</v>
      </c>
      <c r="X908" s="54" t="str">
        <f t="shared" si="219"/>
        <v>INSTRUMENT_CD='SVNG_TLQA' AND B.PERIODOMES BETWEEN TO_CHAR(ADD_MONTHS(A.REF_DATE,-3),'YYYYMM') AND TO_CHAR(ADD_MONTHS(A.REF_DATE,-1),'YYYYMM')</v>
      </c>
      <c r="Y908" s="54" t="str">
        <f>","&amp;I908&amp;"=B."&amp;I908</f>
        <v>,I_SDC_R_AHRR_MNTO_CR_L03M=B.I_SDC_R_AHRR_MNTO_CR_L03M</v>
      </c>
      <c r="Z908" s="40" t="str">
        <f>",B."&amp;I908</f>
        <v>,B.I_SDC_R_AHRR_MNTO_CR_L03M</v>
      </c>
    </row>
    <row r="909" spans="1:26" x14ac:dyDescent="0.25">
      <c r="A909" s="8" t="s">
        <v>400</v>
      </c>
      <c r="B909" s="21">
        <f t="shared" si="208"/>
        <v>908</v>
      </c>
      <c r="C909" s="15">
        <f t="shared" si="209"/>
        <v>24</v>
      </c>
      <c r="D909" s="15">
        <f t="shared" si="216"/>
        <v>35</v>
      </c>
      <c r="F909" s="48" t="s">
        <v>411</v>
      </c>
      <c r="G909" s="15" t="s">
        <v>395</v>
      </c>
      <c r="H909" s="15" t="s">
        <v>86</v>
      </c>
      <c r="I909" s="61" t="str">
        <f t="shared" si="220"/>
        <v>I_SDC_R_AHRR_MNTO_CR_L06M</v>
      </c>
      <c r="J909" s="15" cm="1">
        <f t="array" ref="J909">SUMPRODUCT(--(I909=$I$2:$I$625))</f>
        <v>0</v>
      </c>
      <c r="K909" s="14">
        <f t="shared" ref="K909:K934" si="226">+LEN(I909)</f>
        <v>25</v>
      </c>
      <c r="L909" s="15" t="s">
        <v>510</v>
      </c>
      <c r="M909" s="15" t="s">
        <v>10</v>
      </c>
      <c r="N909" s="14" t="s">
        <v>17</v>
      </c>
      <c r="O909" s="15" t="str">
        <f>"R_AHRR_MNTO_"&amp;F909</f>
        <v>R_AHRR_MNTO_CR</v>
      </c>
      <c r="P909" s="15" t="s">
        <v>516</v>
      </c>
      <c r="Q909" s="15" t="str">
        <f>VLOOKUP(L909,Nomencalture!$G$48:$H$50,2,0)</f>
        <v>Savings / Total Liquid Assets</v>
      </c>
      <c r="R909" s="16" t="str">
        <f t="shared" si="225"/>
        <v>L06M</v>
      </c>
      <c r="S909" s="16" t="s">
        <v>54</v>
      </c>
      <c r="T909" s="20">
        <v>1</v>
      </c>
      <c r="U909" s="21">
        <v>6</v>
      </c>
      <c r="V909" s="53" t="str">
        <f t="shared" si="223"/>
        <v>ALTER TABLE MDL_ABT_B_PD_TDC_S01 ADD I_SDC_R_AHRR_MNTO_CR_L06M NUMBER;</v>
      </c>
      <c r="W909" s="9" t="str">
        <f>","&amp;H909&amp;"(CASE WHEN TIPO_CNSM_CD='"&amp;P909&amp;"' AND "&amp;X909&amp;" THEN "&amp;G909&amp;" END) AS "&amp;I909</f>
        <v>,SUM(CASE WHEN TIPO_CNSM_CD='SVNG_TLQA' AND INSTRUMENT_CD='SVNG_TLQA' AND B.PERIODOMES BETWEEN TO_CHAR(ADD_MONTHS(A.REF_DATE,-6),'YYYYMM') AND TO_CHAR(ADD_MONTHS(A.REF_DATE,-1),'YYYYMM') THEN DC_R_INST_MNTO END) AS I_SDC_R_AHRR_MNTO_CR_L06M</v>
      </c>
      <c r="X909" s="54" t="str">
        <f t="shared" si="219"/>
        <v>INSTRUMENT_CD='SVNG_TLQA' AND B.PERIODOMES BETWEEN TO_CHAR(ADD_MONTHS(A.REF_DATE,-6),'YYYYMM') AND TO_CHAR(ADD_MONTHS(A.REF_DATE,-1),'YYYYMM')</v>
      </c>
      <c r="Y909" s="54" t="str">
        <f>","&amp;I909&amp;"=B."&amp;I909</f>
        <v>,I_SDC_R_AHRR_MNTO_CR_L06M=B.I_SDC_R_AHRR_MNTO_CR_L06M</v>
      </c>
      <c r="Z909" s="40" t="str">
        <f>",B."&amp;I909</f>
        <v>,B.I_SDC_R_AHRR_MNTO_CR_L06M</v>
      </c>
    </row>
    <row r="910" spans="1:26" x14ac:dyDescent="0.25">
      <c r="A910" s="8" t="s">
        <v>400</v>
      </c>
      <c r="B910" s="21">
        <f t="shared" si="208"/>
        <v>909</v>
      </c>
      <c r="C910" s="15">
        <f t="shared" si="209"/>
        <v>25</v>
      </c>
      <c r="D910" s="15">
        <f t="shared" si="216"/>
        <v>35</v>
      </c>
      <c r="F910" s="48" t="s">
        <v>411</v>
      </c>
      <c r="G910" s="15" t="s">
        <v>395</v>
      </c>
      <c r="H910" s="15" t="s">
        <v>86</v>
      </c>
      <c r="I910" s="61" t="str">
        <f t="shared" si="220"/>
        <v>I_SDC_R_AHRR_MNTO_CR_L12M</v>
      </c>
      <c r="J910" s="15" cm="1">
        <f t="array" ref="J910">SUMPRODUCT(--(I910=$I$2:$I$625))</f>
        <v>0</v>
      </c>
      <c r="K910" s="14">
        <f t="shared" si="226"/>
        <v>25</v>
      </c>
      <c r="L910" s="15" t="s">
        <v>510</v>
      </c>
      <c r="M910" s="15" t="s">
        <v>10</v>
      </c>
      <c r="N910" s="14" t="s">
        <v>17</v>
      </c>
      <c r="O910" s="15" t="str">
        <f>"R_AHRR_MNTO_"&amp;F910</f>
        <v>R_AHRR_MNTO_CR</v>
      </c>
      <c r="P910" s="15" t="s">
        <v>516</v>
      </c>
      <c r="Q910" s="15" t="str">
        <f>VLOOKUP(L910,Nomencalture!$G$48:$H$50,2,0)</f>
        <v>Savings / Total Liquid Assets</v>
      </c>
      <c r="R910" s="16" t="str">
        <f t="shared" si="225"/>
        <v>L12M</v>
      </c>
      <c r="S910" s="16" t="s">
        <v>54</v>
      </c>
      <c r="T910" s="20">
        <v>1</v>
      </c>
      <c r="U910" s="21">
        <v>12</v>
      </c>
      <c r="V910" s="53" t="str">
        <f t="shared" si="223"/>
        <v>ALTER TABLE MDL_ABT_B_PD_TDC_S01 ADD I_SDC_R_AHRR_MNTO_CR_L12M NUMBER;</v>
      </c>
      <c r="W910" s="9" t="str">
        <f>","&amp;H910&amp;"(CASE WHEN TIPO_CNSM_CD='"&amp;P910&amp;"' AND "&amp;X910&amp;" THEN "&amp;G910&amp;" END) AS "&amp;I910</f>
        <v>,SUM(CASE WHEN TIPO_CNSM_CD='SVNG_TLQA' AND INSTRUMENT_CD='SVNG_TLQA' AND B.PERIODOMES BETWEEN TO_CHAR(ADD_MONTHS(A.REF_DATE,-12),'YYYYMM') AND TO_CHAR(ADD_MONTHS(A.REF_DATE,-1),'YYYYMM') THEN DC_R_INST_MNTO END) AS I_SDC_R_AHRR_MNTO_CR_L12M</v>
      </c>
      <c r="X910" s="54" t="str">
        <f t="shared" si="219"/>
        <v>INSTRUMENT_CD='SVNG_TLQA' AND B.PERIODOMES BETWEEN TO_CHAR(ADD_MONTHS(A.REF_DATE,-12),'YYYYMM') AND TO_CHAR(ADD_MONTHS(A.REF_DATE,-1),'YYYYMM')</v>
      </c>
      <c r="Y910" s="54" t="str">
        <f>","&amp;I910&amp;"=B."&amp;I910</f>
        <v>,I_SDC_R_AHRR_MNTO_CR_L12M=B.I_SDC_R_AHRR_MNTO_CR_L12M</v>
      </c>
      <c r="Z910" s="40" t="str">
        <f>",B."&amp;I910</f>
        <v>,B.I_SDC_R_AHRR_MNTO_CR_L12M</v>
      </c>
    </row>
    <row r="911" spans="1:26" s="34" customFormat="1" ht="15.75" thickBot="1" x14ac:dyDescent="0.3">
      <c r="A911" s="58" t="s">
        <v>400</v>
      </c>
      <c r="B911" s="35">
        <f t="shared" si="208"/>
        <v>910</v>
      </c>
      <c r="C911" s="36">
        <f t="shared" si="209"/>
        <v>26</v>
      </c>
      <c r="D911" s="36">
        <f t="shared" si="216"/>
        <v>35</v>
      </c>
      <c r="E911" s="50"/>
      <c r="F911" s="50" t="s">
        <v>411</v>
      </c>
      <c r="G911" s="36" t="s">
        <v>395</v>
      </c>
      <c r="H911" s="18" t="s">
        <v>86</v>
      </c>
      <c r="I911" s="63" t="str">
        <f t="shared" si="220"/>
        <v>I_SDC_R_AHRR_MNTO_CR_L13_24</v>
      </c>
      <c r="J911" s="36" cm="1">
        <f t="array" ref="J911">SUMPRODUCT(--(I911=$I$2:$I$625))</f>
        <v>0</v>
      </c>
      <c r="K911" s="37">
        <f t="shared" si="226"/>
        <v>27</v>
      </c>
      <c r="L911" s="36" t="s">
        <v>510</v>
      </c>
      <c r="M911" s="36" t="s">
        <v>10</v>
      </c>
      <c r="N911" s="37" t="s">
        <v>17</v>
      </c>
      <c r="O911" s="36" t="str">
        <f>"R_AHRR_MNTO_"&amp;F911</f>
        <v>R_AHRR_MNTO_CR</v>
      </c>
      <c r="P911" s="36" t="s">
        <v>516</v>
      </c>
      <c r="Q911" s="36" t="str">
        <f>VLOOKUP(L911,Nomencalture!$G$48:$H$50,2,0)</f>
        <v>Savings / Total Liquid Assets</v>
      </c>
      <c r="R911" s="38" t="str">
        <f t="shared" si="225"/>
        <v>L13_24</v>
      </c>
      <c r="S911" s="38" t="s">
        <v>54</v>
      </c>
      <c r="T911" s="39">
        <v>13</v>
      </c>
      <c r="U911" s="35">
        <v>24</v>
      </c>
      <c r="V911" s="53" t="str">
        <f t="shared" si="223"/>
        <v>ALTER TABLE MDL_ABT_B_PD_TDC_S01 ADD I_SDC_R_AHRR_MNTO_CR_L13_24 NUMBER;</v>
      </c>
      <c r="W911" s="9" t="str">
        <f>","&amp;H911&amp;"(CASE WHEN TIPO_CNSM_CD='"&amp;P911&amp;"' AND "&amp;X911&amp;" THEN "&amp;G911&amp;" END) AS "&amp;I911</f>
        <v>,SUM(CASE WHEN TIPO_CNSM_CD='SVNG_TLQA' AND INSTRUMENT_CD='SVNG_TLQA' AND B.PERIODOMES BETWEEN TO_CHAR(ADD_MONTHS(A.REF_DATE,-24),'YYYYMM') AND TO_CHAR(ADD_MONTHS(A.REF_DATE,-13),'YYYYMM') THEN DC_R_INST_MNTO END) AS I_SDC_R_AHRR_MNTO_CR_L13_24</v>
      </c>
      <c r="X911" s="59" t="str">
        <f t="shared" si="219"/>
        <v>INSTRUMENT_CD='SVNG_TLQA' AND B.PERIODOMES BETWEEN TO_CHAR(ADD_MONTHS(A.REF_DATE,-24),'YYYYMM') AND TO_CHAR(ADD_MONTHS(A.REF_DATE,-13),'YYYYMM')</v>
      </c>
      <c r="Y911" s="59" t="str">
        <f>","&amp;I911&amp;"=B."&amp;I911</f>
        <v>,I_SDC_R_AHRR_MNTO_CR_L13_24=B.I_SDC_R_AHRR_MNTO_CR_L13_24</v>
      </c>
      <c r="Z911" s="42" t="str">
        <f>",B."&amp;I911</f>
        <v>,B.I_SDC_R_AHRR_MNTO_CR_L13_24</v>
      </c>
    </row>
    <row r="912" spans="1:26" x14ac:dyDescent="0.25">
      <c r="A912" s="8" t="s">
        <v>400</v>
      </c>
      <c r="B912" s="21">
        <f t="shared" si="208"/>
        <v>911</v>
      </c>
      <c r="C912" s="15">
        <f t="shared" si="209"/>
        <v>1</v>
      </c>
      <c r="D912" s="15">
        <f t="shared" ref="D912:D937" si="227">IF(MOD(B911,26)=0,D911+1,D911)</f>
        <v>36</v>
      </c>
      <c r="F912" s="48" t="s">
        <v>411</v>
      </c>
      <c r="G912" s="15" t="str">
        <f t="shared" ref="G912:G918" si="228">N912&amp;"_INST_MNTO"</f>
        <v>R_INST_MNTO</v>
      </c>
      <c r="H912" s="15" t="s">
        <v>85</v>
      </c>
      <c r="I912" s="61" t="str">
        <f>M912&amp;"_"&amp;IF(N912&lt;&gt;"R",N912&amp;"_","")&amp;O912&amp;IF(R912&lt;&gt;"", "_", "")&amp;R912</f>
        <v>I_R_PLZO_MNTO_CR_00MB</v>
      </c>
      <c r="J912" s="15" cm="1">
        <f t="array" ref="J912">SUMPRODUCT(--(I912=$I$2:$I$625))</f>
        <v>0</v>
      </c>
      <c r="K912" s="14">
        <f t="shared" si="226"/>
        <v>21</v>
      </c>
      <c r="L912" s="15" t="s">
        <v>511</v>
      </c>
      <c r="M912" s="15" t="s">
        <v>10</v>
      </c>
      <c r="N912" s="14" t="s">
        <v>11</v>
      </c>
      <c r="O912" s="15" t="str">
        <f>"R_PLZO_MNTO_"&amp;F912</f>
        <v>R_PLZO_MNTO_CR</v>
      </c>
      <c r="P912" s="15" t="s">
        <v>517</v>
      </c>
      <c r="Q912" s="15" t="str">
        <f>VLOOKUP(L912,Nomencalture!$G$48:$H$50,2,0)</f>
        <v>Liquid Funds / Total Liquid Assets</v>
      </c>
      <c r="R912" s="16" t="str">
        <f t="shared" ref="R912:R918" si="229">IF(AND(S912="P",N912="R"),TEXT(T912,"00")&amp;"MB",IF(T912&gt;1,"L"&amp;TEXT(T912,"00")&amp;"_"&amp;TEXT(U912,"00"),"L"&amp;TEXT(U912,"00")&amp;"M"))</f>
        <v>00MB</v>
      </c>
      <c r="S912" s="16" t="s">
        <v>90</v>
      </c>
      <c r="T912" s="21">
        <v>0</v>
      </c>
      <c r="U912" s="21">
        <v>0</v>
      </c>
      <c r="V912" s="53" t="str">
        <f t="shared" si="223"/>
        <v>ALTER TABLE MDL_ABT_B_PD_TDC_S01 ADD I_R_PLZO_MNTO_CR_00MB NUMBER;</v>
      </c>
      <c r="W912" s="9" t="str">
        <f>","&amp;H912&amp;"(CASE WHEN TIPO_CNSM_CD='"&amp;P912&amp;"' AND "&amp;X912&amp;" THEN "&amp;G912&amp;" END) AS "&amp;I912</f>
        <v>,AVG(CASE WHEN TIPO_CNSM_CD='LQFN_TLQA' AND INSTRUMENT_CD='LQFN_TLQA' AND B.PERIODOMES=TO_CHAR(ADD_MONTHS(A.REF_DATE,-0),'YYYYMM') THEN R_INST_MNTO END) AS I_R_PLZO_MNTO_CR_00MB</v>
      </c>
      <c r="X912" s="54" t="str">
        <f t="shared" si="219"/>
        <v>INSTRUMENT_CD='LQFN_TLQA' AND B.PERIODOMES=TO_CHAR(ADD_MONTHS(A.REF_DATE,-0),'YYYYMM')</v>
      </c>
      <c r="Y912" s="54" t="str">
        <f>","&amp;I912&amp;"=B."&amp;I912</f>
        <v>,I_R_PLZO_MNTO_CR_00MB=B.I_R_PLZO_MNTO_CR_00MB</v>
      </c>
      <c r="Z912" s="40" t="str">
        <f>",B."&amp;I912</f>
        <v>,B.I_R_PLZO_MNTO_CR_00MB</v>
      </c>
    </row>
    <row r="913" spans="1:26" x14ac:dyDescent="0.25">
      <c r="A913" s="8" t="s">
        <v>400</v>
      </c>
      <c r="B913" s="21">
        <f t="shared" si="208"/>
        <v>912</v>
      </c>
      <c r="C913" s="15">
        <f t="shared" si="209"/>
        <v>2</v>
      </c>
      <c r="D913" s="15">
        <f t="shared" si="227"/>
        <v>36</v>
      </c>
      <c r="F913" s="48" t="s">
        <v>411</v>
      </c>
      <c r="G913" s="15" t="str">
        <f t="shared" si="228"/>
        <v>R_INST_MNTO</v>
      </c>
      <c r="H913" s="15" t="s">
        <v>85</v>
      </c>
      <c r="I913" s="61" t="str">
        <f t="shared" ref="I913:I914" si="230">M913&amp;"_"&amp;IF(N913&lt;&gt;"R",N913&amp;"_","")&amp;O913&amp;IF(R913&lt;&gt;"", "_", "")&amp;R913</f>
        <v>I_R_PLZO_MNTO_CR_01MB</v>
      </c>
      <c r="J913" s="15" cm="1">
        <f t="array" ref="J913">SUMPRODUCT(--(I913=$I$2:$I$625))</f>
        <v>0</v>
      </c>
      <c r="K913" s="14">
        <f t="shared" si="226"/>
        <v>21</v>
      </c>
      <c r="L913" s="15" t="s">
        <v>511</v>
      </c>
      <c r="M913" s="15" t="s">
        <v>10</v>
      </c>
      <c r="N913" s="14" t="s">
        <v>11</v>
      </c>
      <c r="O913" s="15" t="str">
        <f>"R_PLZO_MNTO_"&amp;F913</f>
        <v>R_PLZO_MNTO_CR</v>
      </c>
      <c r="P913" s="15" t="s">
        <v>517</v>
      </c>
      <c r="Q913" s="15" t="str">
        <f>VLOOKUP(L913,Nomencalture!$G$48:$H$50,2,0)</f>
        <v>Liquid Funds / Total Liquid Assets</v>
      </c>
      <c r="R913" s="16" t="str">
        <f t="shared" si="229"/>
        <v>01MB</v>
      </c>
      <c r="S913" s="16" t="s">
        <v>90</v>
      </c>
      <c r="T913" s="21">
        <v>1</v>
      </c>
      <c r="U913" s="21">
        <v>1</v>
      </c>
      <c r="V913" s="53" t="str">
        <f t="shared" si="223"/>
        <v>ALTER TABLE MDL_ABT_B_PD_TDC_S01 ADD I_R_PLZO_MNTO_CR_01MB NUMBER;</v>
      </c>
      <c r="W913" s="9" t="str">
        <f>","&amp;H913&amp;"(CASE WHEN TIPO_CNSM_CD='"&amp;P913&amp;"' AND "&amp;X913&amp;" THEN "&amp;G913&amp;" END) AS "&amp;I913</f>
        <v>,AVG(CASE WHEN TIPO_CNSM_CD='LQFN_TLQA' AND INSTRUMENT_CD='LQFN_TLQA' AND B.PERIODOMES=TO_CHAR(ADD_MONTHS(A.REF_DATE,-1),'YYYYMM') THEN R_INST_MNTO END) AS I_R_PLZO_MNTO_CR_01MB</v>
      </c>
      <c r="X913" s="54" t="str">
        <f t="shared" si="219"/>
        <v>INSTRUMENT_CD='LQFN_TLQA' AND B.PERIODOMES=TO_CHAR(ADD_MONTHS(A.REF_DATE,-1),'YYYYMM')</v>
      </c>
      <c r="Y913" s="54" t="str">
        <f>","&amp;I913&amp;"=B."&amp;I913</f>
        <v>,I_R_PLZO_MNTO_CR_01MB=B.I_R_PLZO_MNTO_CR_01MB</v>
      </c>
      <c r="Z913" s="40" t="str">
        <f>",B."&amp;I913</f>
        <v>,B.I_R_PLZO_MNTO_CR_01MB</v>
      </c>
    </row>
    <row r="914" spans="1:26" x14ac:dyDescent="0.25">
      <c r="A914" s="8" t="s">
        <v>400</v>
      </c>
      <c r="B914" s="21">
        <f t="shared" si="208"/>
        <v>913</v>
      </c>
      <c r="C914" s="15">
        <f t="shared" si="209"/>
        <v>3</v>
      </c>
      <c r="D914" s="15">
        <f t="shared" si="227"/>
        <v>36</v>
      </c>
      <c r="F914" s="48" t="s">
        <v>411</v>
      </c>
      <c r="G914" s="15" t="str">
        <f t="shared" si="228"/>
        <v>R_INST_MNTO</v>
      </c>
      <c r="H914" s="15" t="s">
        <v>85</v>
      </c>
      <c r="I914" s="61" t="str">
        <f t="shared" si="230"/>
        <v>I_R_PLZO_MNTO_CR_02MB</v>
      </c>
      <c r="J914" s="15" cm="1">
        <f t="array" ref="J914">SUMPRODUCT(--(I914=$I$2:$I$625))</f>
        <v>0</v>
      </c>
      <c r="K914" s="14">
        <f t="shared" si="226"/>
        <v>21</v>
      </c>
      <c r="L914" s="15" t="s">
        <v>511</v>
      </c>
      <c r="M914" s="15" t="s">
        <v>10</v>
      </c>
      <c r="N914" s="14" t="s">
        <v>11</v>
      </c>
      <c r="O914" s="15" t="str">
        <f>"R_PLZO_MNTO_"&amp;F914</f>
        <v>R_PLZO_MNTO_CR</v>
      </c>
      <c r="P914" s="15" t="s">
        <v>517</v>
      </c>
      <c r="Q914" s="15" t="str">
        <f>VLOOKUP(L914,Nomencalture!$G$48:$H$50,2,0)</f>
        <v>Liquid Funds / Total Liquid Assets</v>
      </c>
      <c r="R914" s="16" t="str">
        <f t="shared" si="229"/>
        <v>02MB</v>
      </c>
      <c r="S914" s="16" t="s">
        <v>90</v>
      </c>
      <c r="T914" s="21">
        <v>2</v>
      </c>
      <c r="U914" s="21">
        <v>2</v>
      </c>
      <c r="V914" s="53" t="str">
        <f t="shared" si="223"/>
        <v>ALTER TABLE MDL_ABT_B_PD_TDC_S01 ADD I_R_PLZO_MNTO_CR_02MB NUMBER;</v>
      </c>
      <c r="W914" s="9" t="str">
        <f>","&amp;H914&amp;"(CASE WHEN TIPO_CNSM_CD='"&amp;P914&amp;"' AND "&amp;X914&amp;" THEN "&amp;G914&amp;" END) AS "&amp;I914</f>
        <v>,AVG(CASE WHEN TIPO_CNSM_CD='LQFN_TLQA' AND INSTRUMENT_CD='LQFN_TLQA' AND B.PERIODOMES=TO_CHAR(ADD_MONTHS(A.REF_DATE,-2),'YYYYMM') THEN R_INST_MNTO END) AS I_R_PLZO_MNTO_CR_02MB</v>
      </c>
      <c r="X914" s="54" t="str">
        <f t="shared" si="219"/>
        <v>INSTRUMENT_CD='LQFN_TLQA' AND B.PERIODOMES=TO_CHAR(ADD_MONTHS(A.REF_DATE,-2),'YYYYMM')</v>
      </c>
      <c r="Y914" s="54" t="str">
        <f>","&amp;I914&amp;"=B."&amp;I914</f>
        <v>,I_R_PLZO_MNTO_CR_02MB=B.I_R_PLZO_MNTO_CR_02MB</v>
      </c>
      <c r="Z914" s="40" t="str">
        <f>",B."&amp;I914</f>
        <v>,B.I_R_PLZO_MNTO_CR_02MB</v>
      </c>
    </row>
    <row r="915" spans="1:26" x14ac:dyDescent="0.25">
      <c r="A915" s="8" t="s">
        <v>400</v>
      </c>
      <c r="B915" s="21">
        <f t="shared" si="208"/>
        <v>914</v>
      </c>
      <c r="C915" s="15">
        <f t="shared" si="209"/>
        <v>4</v>
      </c>
      <c r="D915" s="15">
        <f t="shared" si="227"/>
        <v>36</v>
      </c>
      <c r="F915" s="48" t="s">
        <v>411</v>
      </c>
      <c r="G915" s="15" t="str">
        <f t="shared" si="228"/>
        <v>R_INST_MNTO</v>
      </c>
      <c r="H915" s="15" t="s">
        <v>85</v>
      </c>
      <c r="I915" s="61" t="str">
        <f>M915&amp;"_"&amp;IF(N915&lt;&gt;"R",N915&amp;"_","")&amp;O915&amp;IF(R915&lt;&gt;"", "_", "")&amp;R915</f>
        <v>I_R_PLZO_MNTO_CR_03MB</v>
      </c>
      <c r="J915" s="15" cm="1">
        <f t="array" ref="J915">SUMPRODUCT(--(I915=$I$2:$I$625))</f>
        <v>0</v>
      </c>
      <c r="K915" s="14">
        <f t="shared" si="226"/>
        <v>21</v>
      </c>
      <c r="L915" s="15" t="s">
        <v>511</v>
      </c>
      <c r="M915" s="15" t="s">
        <v>10</v>
      </c>
      <c r="N915" s="14" t="s">
        <v>11</v>
      </c>
      <c r="O915" s="15" t="str">
        <f>"R_PLZO_MNTO_"&amp;F915</f>
        <v>R_PLZO_MNTO_CR</v>
      </c>
      <c r="P915" s="15" t="s">
        <v>517</v>
      </c>
      <c r="Q915" s="15" t="str">
        <f>VLOOKUP(L915,Nomencalture!$G$48:$H$50,2,0)</f>
        <v>Liquid Funds / Total Liquid Assets</v>
      </c>
      <c r="R915" s="16" t="str">
        <f t="shared" si="229"/>
        <v>03MB</v>
      </c>
      <c r="S915" s="16" t="s">
        <v>90</v>
      </c>
      <c r="T915" s="21">
        <v>3</v>
      </c>
      <c r="U915" s="21">
        <v>3</v>
      </c>
      <c r="V915" s="53" t="str">
        <f t="shared" si="223"/>
        <v>ALTER TABLE MDL_ABT_B_PD_TDC_S01 ADD I_R_PLZO_MNTO_CR_03MB NUMBER;</v>
      </c>
      <c r="W915" s="9" t="str">
        <f>","&amp;H915&amp;"(CASE WHEN TIPO_CNSM_CD='"&amp;P915&amp;"' AND "&amp;X915&amp;" THEN "&amp;G915&amp;" END) AS "&amp;I915</f>
        <v>,AVG(CASE WHEN TIPO_CNSM_CD='LQFN_TLQA' AND INSTRUMENT_CD='LQFN_TLQA' AND B.PERIODOMES=TO_CHAR(ADD_MONTHS(A.REF_DATE,-3),'YYYYMM') THEN R_INST_MNTO END) AS I_R_PLZO_MNTO_CR_03MB</v>
      </c>
      <c r="X915" s="54" t="str">
        <f t="shared" si="219"/>
        <v>INSTRUMENT_CD='LQFN_TLQA' AND B.PERIODOMES=TO_CHAR(ADD_MONTHS(A.REF_DATE,-3),'YYYYMM')</v>
      </c>
      <c r="Y915" s="54" t="str">
        <f>","&amp;I915&amp;"=B."&amp;I915</f>
        <v>,I_R_PLZO_MNTO_CR_03MB=B.I_R_PLZO_MNTO_CR_03MB</v>
      </c>
      <c r="Z915" s="40" t="str">
        <f>",B."&amp;I915</f>
        <v>,B.I_R_PLZO_MNTO_CR_03MB</v>
      </c>
    </row>
    <row r="916" spans="1:26" x14ac:dyDescent="0.25">
      <c r="A916" s="8" t="s">
        <v>400</v>
      </c>
      <c r="B916" s="21">
        <f t="shared" si="208"/>
        <v>915</v>
      </c>
      <c r="C916" s="15">
        <f t="shared" si="209"/>
        <v>5</v>
      </c>
      <c r="D916" s="15">
        <f t="shared" si="227"/>
        <v>36</v>
      </c>
      <c r="F916" s="48" t="s">
        <v>411</v>
      </c>
      <c r="G916" s="15" t="str">
        <f t="shared" si="228"/>
        <v>R_INST_MNTO</v>
      </c>
      <c r="H916" s="15" t="s">
        <v>85</v>
      </c>
      <c r="I916" s="61" t="str">
        <f t="shared" ref="I916:I937" si="231">M916&amp;"_"&amp;IF(N916&lt;&gt;"R",N916&amp;"_","")&amp;O916&amp;IF(R916&lt;&gt;"", "_", "")&amp;R916</f>
        <v>I_R_PLZO_MNTO_CR_06MB</v>
      </c>
      <c r="J916" s="15" cm="1">
        <f t="array" ref="J916">SUMPRODUCT(--(I916=$I$2:$I$625))</f>
        <v>0</v>
      </c>
      <c r="K916" s="14">
        <f t="shared" si="226"/>
        <v>21</v>
      </c>
      <c r="L916" s="15" t="s">
        <v>511</v>
      </c>
      <c r="M916" s="15" t="s">
        <v>10</v>
      </c>
      <c r="N916" s="14" t="s">
        <v>11</v>
      </c>
      <c r="O916" s="15" t="str">
        <f>"R_PLZO_MNTO_"&amp;F916</f>
        <v>R_PLZO_MNTO_CR</v>
      </c>
      <c r="P916" s="15" t="s">
        <v>517</v>
      </c>
      <c r="Q916" s="15" t="str">
        <f>VLOOKUP(L916,Nomencalture!$G$48:$H$50,2,0)</f>
        <v>Liquid Funds / Total Liquid Assets</v>
      </c>
      <c r="R916" s="16" t="str">
        <f t="shared" si="229"/>
        <v>06MB</v>
      </c>
      <c r="S916" s="16" t="s">
        <v>90</v>
      </c>
      <c r="T916" s="21">
        <v>6</v>
      </c>
      <c r="U916" s="21">
        <v>6</v>
      </c>
      <c r="V916" s="53" t="str">
        <f t="shared" si="223"/>
        <v>ALTER TABLE MDL_ABT_B_PD_TDC_S01 ADD I_R_PLZO_MNTO_CR_06MB NUMBER;</v>
      </c>
      <c r="W916" s="9" t="str">
        <f>","&amp;H916&amp;"(CASE WHEN TIPO_CNSM_CD='"&amp;P916&amp;"' AND "&amp;X916&amp;" THEN "&amp;G916&amp;" END) AS "&amp;I916</f>
        <v>,AVG(CASE WHEN TIPO_CNSM_CD='LQFN_TLQA' AND INSTRUMENT_CD='LQFN_TLQA' AND B.PERIODOMES=TO_CHAR(ADD_MONTHS(A.REF_DATE,-6),'YYYYMM') THEN R_INST_MNTO END) AS I_R_PLZO_MNTO_CR_06MB</v>
      </c>
      <c r="X916" s="54" t="str">
        <f t="shared" si="219"/>
        <v>INSTRUMENT_CD='LQFN_TLQA' AND B.PERIODOMES=TO_CHAR(ADD_MONTHS(A.REF_DATE,-6),'YYYYMM')</v>
      </c>
      <c r="Y916" s="54" t="str">
        <f>","&amp;I916&amp;"=B."&amp;I916</f>
        <v>,I_R_PLZO_MNTO_CR_06MB=B.I_R_PLZO_MNTO_CR_06MB</v>
      </c>
      <c r="Z916" s="40" t="str">
        <f>",B."&amp;I916</f>
        <v>,B.I_R_PLZO_MNTO_CR_06MB</v>
      </c>
    </row>
    <row r="917" spans="1:26" x14ac:dyDescent="0.25">
      <c r="A917" s="8" t="s">
        <v>400</v>
      </c>
      <c r="B917" s="21">
        <f t="shared" si="208"/>
        <v>916</v>
      </c>
      <c r="C917" s="15">
        <f t="shared" si="209"/>
        <v>6</v>
      </c>
      <c r="D917" s="15">
        <f t="shared" si="227"/>
        <v>36</v>
      </c>
      <c r="F917" s="48" t="s">
        <v>411</v>
      </c>
      <c r="G917" s="15" t="str">
        <f t="shared" si="228"/>
        <v>R_INST_MNTO</v>
      </c>
      <c r="H917" s="15" t="s">
        <v>85</v>
      </c>
      <c r="I917" s="61" t="str">
        <f t="shared" si="231"/>
        <v>I_R_PLZO_MNTO_CR_09MB</v>
      </c>
      <c r="J917" s="15" cm="1">
        <f t="array" ref="J917">SUMPRODUCT(--(I917=$I$2:$I$625))</f>
        <v>0</v>
      </c>
      <c r="K917" s="14">
        <f t="shared" si="226"/>
        <v>21</v>
      </c>
      <c r="L917" s="15" t="s">
        <v>511</v>
      </c>
      <c r="M917" s="15" t="s">
        <v>10</v>
      </c>
      <c r="N917" s="14" t="s">
        <v>11</v>
      </c>
      <c r="O917" s="15" t="str">
        <f>"R_PLZO_MNTO_"&amp;F917</f>
        <v>R_PLZO_MNTO_CR</v>
      </c>
      <c r="P917" s="15" t="s">
        <v>517</v>
      </c>
      <c r="Q917" s="15" t="str">
        <f>VLOOKUP(L917,Nomencalture!$G$48:$H$50,2,0)</f>
        <v>Liquid Funds / Total Liquid Assets</v>
      </c>
      <c r="R917" s="16" t="str">
        <f t="shared" si="229"/>
        <v>09MB</v>
      </c>
      <c r="S917" s="16" t="s">
        <v>90</v>
      </c>
      <c r="T917" s="21">
        <v>9</v>
      </c>
      <c r="U917" s="21">
        <v>9</v>
      </c>
      <c r="V917" s="53" t="str">
        <f t="shared" si="223"/>
        <v>ALTER TABLE MDL_ABT_B_PD_TDC_S01 ADD I_R_PLZO_MNTO_CR_09MB NUMBER;</v>
      </c>
      <c r="W917" s="9" t="str">
        <f>","&amp;H917&amp;"(CASE WHEN TIPO_CNSM_CD='"&amp;P917&amp;"' AND "&amp;X917&amp;" THEN "&amp;G917&amp;" END) AS "&amp;I917</f>
        <v>,AVG(CASE WHEN TIPO_CNSM_CD='LQFN_TLQA' AND INSTRUMENT_CD='LQFN_TLQA' AND B.PERIODOMES=TO_CHAR(ADD_MONTHS(A.REF_DATE,-9),'YYYYMM') THEN R_INST_MNTO END) AS I_R_PLZO_MNTO_CR_09MB</v>
      </c>
      <c r="X917" s="54" t="str">
        <f t="shared" si="219"/>
        <v>INSTRUMENT_CD='LQFN_TLQA' AND B.PERIODOMES=TO_CHAR(ADD_MONTHS(A.REF_DATE,-9),'YYYYMM')</v>
      </c>
      <c r="Y917" s="54" t="str">
        <f>","&amp;I917&amp;"=B."&amp;I917</f>
        <v>,I_R_PLZO_MNTO_CR_09MB=B.I_R_PLZO_MNTO_CR_09MB</v>
      </c>
      <c r="Z917" s="40" t="str">
        <f>",B."&amp;I917</f>
        <v>,B.I_R_PLZO_MNTO_CR_09MB</v>
      </c>
    </row>
    <row r="918" spans="1:26" x14ac:dyDescent="0.25">
      <c r="A918" s="8" t="s">
        <v>400</v>
      </c>
      <c r="B918" s="21">
        <f t="shared" si="208"/>
        <v>917</v>
      </c>
      <c r="C918" s="15">
        <f t="shared" si="209"/>
        <v>7</v>
      </c>
      <c r="D918" s="15">
        <f t="shared" si="227"/>
        <v>36</v>
      </c>
      <c r="F918" s="48" t="s">
        <v>411</v>
      </c>
      <c r="G918" s="15" t="str">
        <f t="shared" si="228"/>
        <v>R_INST_MNTO</v>
      </c>
      <c r="H918" s="15" t="s">
        <v>85</v>
      </c>
      <c r="I918" s="61" t="str">
        <f t="shared" si="231"/>
        <v>I_R_PLZO_MNTO_CR_12MB</v>
      </c>
      <c r="J918" s="15" cm="1">
        <f t="array" ref="J918">SUMPRODUCT(--(I918=$I$2:$I$625))</f>
        <v>0</v>
      </c>
      <c r="K918" s="14">
        <f t="shared" si="226"/>
        <v>21</v>
      </c>
      <c r="L918" s="15" t="s">
        <v>511</v>
      </c>
      <c r="M918" s="15" t="s">
        <v>10</v>
      </c>
      <c r="N918" s="14" t="s">
        <v>11</v>
      </c>
      <c r="O918" s="15" t="str">
        <f>"R_PLZO_MNTO_"&amp;F918</f>
        <v>R_PLZO_MNTO_CR</v>
      </c>
      <c r="P918" s="15" t="s">
        <v>517</v>
      </c>
      <c r="Q918" s="15" t="str">
        <f>VLOOKUP(L918,Nomencalture!$G$48:$H$50,2,0)</f>
        <v>Liquid Funds / Total Liquid Assets</v>
      </c>
      <c r="R918" s="16" t="str">
        <f t="shared" si="229"/>
        <v>12MB</v>
      </c>
      <c r="S918" s="16" t="s">
        <v>90</v>
      </c>
      <c r="T918" s="21">
        <v>12</v>
      </c>
      <c r="U918" s="21">
        <v>12</v>
      </c>
      <c r="V918" s="53" t="str">
        <f t="shared" si="223"/>
        <v>ALTER TABLE MDL_ABT_B_PD_TDC_S01 ADD I_R_PLZO_MNTO_CR_12MB NUMBER;</v>
      </c>
      <c r="W918" s="9" t="str">
        <f>","&amp;H918&amp;"(CASE WHEN TIPO_CNSM_CD='"&amp;P918&amp;"' AND "&amp;X918&amp;" THEN "&amp;G918&amp;" END) AS "&amp;I918</f>
        <v>,AVG(CASE WHEN TIPO_CNSM_CD='LQFN_TLQA' AND INSTRUMENT_CD='LQFN_TLQA' AND B.PERIODOMES=TO_CHAR(ADD_MONTHS(A.REF_DATE,-12),'YYYYMM') THEN R_INST_MNTO END) AS I_R_PLZO_MNTO_CR_12MB</v>
      </c>
      <c r="X918" s="54" t="str">
        <f t="shared" ref="X918:X949" si="232">IF(S918="P","INSTRUMENT_CD='"&amp;P918&amp;"' AND B.PERIODOMES=TO_CHAR(ADD_MONTHS(A.REF_DATE,-"&amp;U918&amp;"),'YYYYMM')","INSTRUMENT_CD='"&amp;P918&amp;"' AND B.PERIODOMES BETWEEN TO_CHAR(ADD_MONTHS(A.REF_DATE,-"&amp;U918&amp;"),'YYYYMM') AND TO_CHAR(ADD_MONTHS(A.REF_DATE,-"&amp;T918&amp;"),'YYYYMM')")</f>
        <v>INSTRUMENT_CD='LQFN_TLQA' AND B.PERIODOMES=TO_CHAR(ADD_MONTHS(A.REF_DATE,-12),'YYYYMM')</v>
      </c>
      <c r="Y918" s="54" t="str">
        <f>","&amp;I918&amp;"=B."&amp;I918</f>
        <v>,I_R_PLZO_MNTO_CR_12MB=B.I_R_PLZO_MNTO_CR_12MB</v>
      </c>
      <c r="Z918" s="40" t="str">
        <f>",B."&amp;I918</f>
        <v>,B.I_R_PLZO_MNTO_CR_12MB</v>
      </c>
    </row>
    <row r="919" spans="1:26" x14ac:dyDescent="0.25">
      <c r="A919" s="8" t="s">
        <v>400</v>
      </c>
      <c r="B919" s="21">
        <f t="shared" si="208"/>
        <v>918</v>
      </c>
      <c r="C919" s="15">
        <f t="shared" si="209"/>
        <v>8</v>
      </c>
      <c r="D919" s="15">
        <f t="shared" si="227"/>
        <v>36</v>
      </c>
      <c r="F919" s="48" t="s">
        <v>411</v>
      </c>
      <c r="G919" s="15" t="str">
        <f t="shared" ref="G919:G925" si="233">N919&amp;"_R_INST_MNTO"</f>
        <v>MV_R_INST_MNTO</v>
      </c>
      <c r="H919" s="15" t="s">
        <v>85</v>
      </c>
      <c r="I919" s="61" t="str">
        <f t="shared" si="231"/>
        <v>I_MV_R_PLZO_MNTO_CR_L00M</v>
      </c>
      <c r="J919" s="15" cm="1">
        <f t="array" ref="J919">SUMPRODUCT(--(I919=$I$2:$I$625))</f>
        <v>0</v>
      </c>
      <c r="K919" s="14">
        <f t="shared" si="226"/>
        <v>24</v>
      </c>
      <c r="L919" s="15" t="s">
        <v>511</v>
      </c>
      <c r="M919" s="15" t="s">
        <v>10</v>
      </c>
      <c r="N919" s="14" t="s">
        <v>520</v>
      </c>
      <c r="O919" s="15" t="str">
        <f>"R_PLZO_MNTO_"&amp;F919</f>
        <v>R_PLZO_MNTO_CR</v>
      </c>
      <c r="P919" s="15" t="s">
        <v>517</v>
      </c>
      <c r="Q919" s="15" t="str">
        <f>VLOOKUP(L919,Nomencalture!$G$48:$H$50,2,0)</f>
        <v>Liquid Funds / Total Liquid Assets</v>
      </c>
      <c r="R919" s="16" t="str">
        <f>IF(AND(S919="P",N919="R"),TEXT(T919,"00")&amp;"MB",IF(OR(T919&gt;1,N919="VM"),"L"&amp;TEXT(T919,"00")&amp;"_"&amp;TEXT(U919,"00"),"L"&amp;TEXT(U919,"00")&amp;"M"))</f>
        <v>L00M</v>
      </c>
      <c r="S919" s="16" t="s">
        <v>90</v>
      </c>
      <c r="T919" s="20">
        <v>1</v>
      </c>
      <c r="U919" s="21">
        <v>0</v>
      </c>
      <c r="V919" s="53" t="str">
        <f t="shared" si="223"/>
        <v>ALTER TABLE MDL_ABT_B_PD_TDC_S01 ADD I_MV_R_PLZO_MNTO_CR_L00M NUMBER;</v>
      </c>
      <c r="W919" s="9" t="str">
        <f>","&amp;H919&amp;"(CASE WHEN TIPO_CNSM_CD='"&amp;P919&amp;"' AND "&amp;X919&amp;" THEN "&amp;G919&amp;" END) AS "&amp;I919</f>
        <v>,AVG(CASE WHEN TIPO_CNSM_CD='LQFN_TLQA' AND INSTRUMENT_CD='LQFN_TLQA' AND B.PERIODOMES=TO_CHAR(ADD_MONTHS(A.REF_DATE,-0),'YYYYMM') THEN MV_R_INST_MNTO END) AS I_MV_R_PLZO_MNTO_CR_L00M</v>
      </c>
      <c r="X919" s="54" t="str">
        <f t="shared" si="232"/>
        <v>INSTRUMENT_CD='LQFN_TLQA' AND B.PERIODOMES=TO_CHAR(ADD_MONTHS(A.REF_DATE,-0),'YYYYMM')</v>
      </c>
      <c r="Y919" s="54" t="str">
        <f>","&amp;I919&amp;"=B."&amp;I919</f>
        <v>,I_MV_R_PLZO_MNTO_CR_L00M=B.I_MV_R_PLZO_MNTO_CR_L00M</v>
      </c>
      <c r="Z919" s="40" t="str">
        <f>",B."&amp;I919</f>
        <v>,B.I_MV_R_PLZO_MNTO_CR_L00M</v>
      </c>
    </row>
    <row r="920" spans="1:26" x14ac:dyDescent="0.25">
      <c r="A920" s="8" t="s">
        <v>400</v>
      </c>
      <c r="B920" s="21">
        <f t="shared" si="208"/>
        <v>919</v>
      </c>
      <c r="C920" s="15">
        <f t="shared" si="209"/>
        <v>9</v>
      </c>
      <c r="D920" s="15">
        <f t="shared" si="227"/>
        <v>36</v>
      </c>
      <c r="F920" s="48" t="s">
        <v>411</v>
      </c>
      <c r="G920" s="15" t="str">
        <f t="shared" si="233"/>
        <v>MV_R_INST_MNTO</v>
      </c>
      <c r="H920" s="15" t="s">
        <v>85</v>
      </c>
      <c r="I920" s="61" t="str">
        <f t="shared" si="231"/>
        <v>I_MV_R_PLZO_MNTO_CR_L02_01</v>
      </c>
      <c r="J920" s="15" cm="1">
        <f t="array" ref="J920">SUMPRODUCT(--(I920=$I$2:$I$625))</f>
        <v>0</v>
      </c>
      <c r="K920" s="14">
        <f t="shared" si="226"/>
        <v>26</v>
      </c>
      <c r="L920" s="15" t="s">
        <v>511</v>
      </c>
      <c r="M920" s="15" t="s">
        <v>10</v>
      </c>
      <c r="N920" s="14" t="s">
        <v>520</v>
      </c>
      <c r="O920" s="15" t="str">
        <f>"R_PLZO_MNTO_"&amp;F920</f>
        <v>R_PLZO_MNTO_CR</v>
      </c>
      <c r="P920" s="15" t="s">
        <v>517</v>
      </c>
      <c r="Q920" s="15" t="str">
        <f>VLOOKUP(L920,Nomencalture!$G$48:$H$50,2,0)</f>
        <v>Liquid Funds / Total Liquid Assets</v>
      </c>
      <c r="R920" s="16" t="str">
        <f>IF(AND(S920="P",N920="R"),TEXT(T920,"00")&amp;"MB",IF(OR(T920&gt;1,N920="VM"),"L"&amp;TEXT(T920,"00")&amp;"_"&amp;TEXT(U920,"00"),"L"&amp;TEXT(U920,"00")&amp;"M"))</f>
        <v>L02_01</v>
      </c>
      <c r="S920" s="16" t="s">
        <v>90</v>
      </c>
      <c r="T920" s="16">
        <v>2</v>
      </c>
      <c r="U920" s="22">
        <v>1</v>
      </c>
      <c r="V920" s="53" t="str">
        <f t="shared" si="223"/>
        <v>ALTER TABLE MDL_ABT_B_PD_TDC_S01 ADD I_MV_R_PLZO_MNTO_CR_L02_01 NUMBER;</v>
      </c>
      <c r="W920" s="9" t="str">
        <f>","&amp;H920&amp;"(CASE WHEN TIPO_CNSM_CD='"&amp;P920&amp;"' AND "&amp;X920&amp;" THEN "&amp;G920&amp;" END) AS "&amp;I920</f>
        <v>,AVG(CASE WHEN TIPO_CNSM_CD='LQFN_TLQA' AND INSTRUMENT_CD='LQFN_TLQA' AND B.PERIODOMES=TO_CHAR(ADD_MONTHS(A.REF_DATE,-1),'YYYYMM') THEN MV_R_INST_MNTO END) AS I_MV_R_PLZO_MNTO_CR_L02_01</v>
      </c>
      <c r="X920" s="54" t="str">
        <f t="shared" si="232"/>
        <v>INSTRUMENT_CD='LQFN_TLQA' AND B.PERIODOMES=TO_CHAR(ADD_MONTHS(A.REF_DATE,-1),'YYYYMM')</v>
      </c>
      <c r="Y920" s="54" t="str">
        <f>","&amp;I920&amp;"=B."&amp;I920</f>
        <v>,I_MV_R_PLZO_MNTO_CR_L02_01=B.I_MV_R_PLZO_MNTO_CR_L02_01</v>
      </c>
      <c r="Z920" s="40" t="str">
        <f>",B."&amp;I920</f>
        <v>,B.I_MV_R_PLZO_MNTO_CR_L02_01</v>
      </c>
    </row>
    <row r="921" spans="1:26" x14ac:dyDescent="0.25">
      <c r="A921" s="8" t="s">
        <v>400</v>
      </c>
      <c r="B921" s="21">
        <f t="shared" si="208"/>
        <v>920</v>
      </c>
      <c r="C921" s="15">
        <f t="shared" si="209"/>
        <v>10</v>
      </c>
      <c r="D921" s="15">
        <f t="shared" si="227"/>
        <v>36</v>
      </c>
      <c r="F921" s="48" t="s">
        <v>411</v>
      </c>
      <c r="G921" s="15" t="str">
        <f t="shared" si="233"/>
        <v>MV_R_INST_MNTO</v>
      </c>
      <c r="H921" s="15" t="s">
        <v>85</v>
      </c>
      <c r="I921" s="61" t="str">
        <f t="shared" si="231"/>
        <v>I_MV_R_PLZO_MNTO_CR_L03_02</v>
      </c>
      <c r="J921" s="15" cm="1">
        <f t="array" ref="J921">SUMPRODUCT(--(I921=$I$2:$I$625))</f>
        <v>0</v>
      </c>
      <c r="K921" s="14">
        <f t="shared" si="226"/>
        <v>26</v>
      </c>
      <c r="L921" s="15" t="s">
        <v>511</v>
      </c>
      <c r="M921" s="15" t="s">
        <v>10</v>
      </c>
      <c r="N921" s="14" t="s">
        <v>520</v>
      </c>
      <c r="O921" s="15" t="str">
        <f>"R_PLZO_MNTO_"&amp;F921</f>
        <v>R_PLZO_MNTO_CR</v>
      </c>
      <c r="P921" s="15" t="s">
        <v>517</v>
      </c>
      <c r="Q921" s="15" t="str">
        <f>VLOOKUP(L921,Nomencalture!$G$48:$H$50,2,0)</f>
        <v>Liquid Funds / Total Liquid Assets</v>
      </c>
      <c r="R921" s="16" t="str">
        <f t="shared" ref="R921:R925" si="234">IF(AND(S921="P",N921="R"),TEXT(T921,"00")&amp;"MB",IF(OR(T921&gt;1,N921="VM"),"L"&amp;TEXT(T921,"00")&amp;"_"&amp;TEXT(U921,"00"),"L"&amp;TEXT(U921,"00")&amp;"M"))</f>
        <v>L03_02</v>
      </c>
      <c r="S921" s="16" t="s">
        <v>90</v>
      </c>
      <c r="T921" s="16">
        <v>3</v>
      </c>
      <c r="U921" s="22">
        <v>2</v>
      </c>
      <c r="V921" s="53" t="str">
        <f t="shared" si="223"/>
        <v>ALTER TABLE MDL_ABT_B_PD_TDC_S01 ADD I_MV_R_PLZO_MNTO_CR_L03_02 NUMBER;</v>
      </c>
      <c r="W921" s="9" t="str">
        <f>","&amp;H921&amp;"(CASE WHEN TIPO_CNSM_CD='"&amp;P921&amp;"' AND "&amp;X921&amp;" THEN "&amp;G921&amp;" END) AS "&amp;I921</f>
        <v>,AVG(CASE WHEN TIPO_CNSM_CD='LQFN_TLQA' AND INSTRUMENT_CD='LQFN_TLQA' AND B.PERIODOMES=TO_CHAR(ADD_MONTHS(A.REF_DATE,-2),'YYYYMM') THEN MV_R_INST_MNTO END) AS I_MV_R_PLZO_MNTO_CR_L03_02</v>
      </c>
      <c r="X921" s="54" t="str">
        <f t="shared" si="232"/>
        <v>INSTRUMENT_CD='LQFN_TLQA' AND B.PERIODOMES=TO_CHAR(ADD_MONTHS(A.REF_DATE,-2),'YYYYMM')</v>
      </c>
      <c r="Y921" s="54" t="str">
        <f>","&amp;I921&amp;"=B."&amp;I921</f>
        <v>,I_MV_R_PLZO_MNTO_CR_L03_02=B.I_MV_R_PLZO_MNTO_CR_L03_02</v>
      </c>
      <c r="Z921" s="40" t="str">
        <f>",B."&amp;I921</f>
        <v>,B.I_MV_R_PLZO_MNTO_CR_L03_02</v>
      </c>
    </row>
    <row r="922" spans="1:26" x14ac:dyDescent="0.25">
      <c r="A922" s="8" t="s">
        <v>400</v>
      </c>
      <c r="B922" s="21">
        <f t="shared" si="208"/>
        <v>921</v>
      </c>
      <c r="C922" s="15">
        <f t="shared" si="209"/>
        <v>11</v>
      </c>
      <c r="D922" s="15">
        <f t="shared" si="227"/>
        <v>36</v>
      </c>
      <c r="F922" s="48" t="s">
        <v>411</v>
      </c>
      <c r="G922" s="15" t="str">
        <f t="shared" si="233"/>
        <v>QV_R_INST_MNTO</v>
      </c>
      <c r="H922" s="15" t="s">
        <v>85</v>
      </c>
      <c r="I922" s="61" t="str">
        <f t="shared" si="231"/>
        <v>I_QV_R_PLZO_MNTO_CR_L06_03</v>
      </c>
      <c r="J922" s="15" cm="1">
        <f t="array" ref="J922">SUMPRODUCT(--(I922=$I$2:$I$625))</f>
        <v>0</v>
      </c>
      <c r="K922" s="14">
        <f t="shared" si="226"/>
        <v>26</v>
      </c>
      <c r="L922" s="15" t="s">
        <v>511</v>
      </c>
      <c r="M922" s="15" t="s">
        <v>10</v>
      </c>
      <c r="N922" s="14" t="s">
        <v>521</v>
      </c>
      <c r="O922" s="15" t="str">
        <f>"R_PLZO_MNTO_"&amp;F922</f>
        <v>R_PLZO_MNTO_CR</v>
      </c>
      <c r="P922" s="15" t="s">
        <v>517</v>
      </c>
      <c r="Q922" s="15" t="str">
        <f>VLOOKUP(L922,Nomencalture!$G$48:$H$50,2,0)</f>
        <v>Liquid Funds / Total Liquid Assets</v>
      </c>
      <c r="R922" s="16" t="str">
        <f t="shared" si="234"/>
        <v>L06_03</v>
      </c>
      <c r="S922" s="16" t="s">
        <v>90</v>
      </c>
      <c r="T922" s="16">
        <v>6</v>
      </c>
      <c r="U922" s="22">
        <v>3</v>
      </c>
      <c r="V922" s="53" t="str">
        <f t="shared" si="223"/>
        <v>ALTER TABLE MDL_ABT_B_PD_TDC_S01 ADD I_QV_R_PLZO_MNTO_CR_L06_03 NUMBER;</v>
      </c>
      <c r="W922" s="9" t="str">
        <f>","&amp;H922&amp;"(CASE WHEN TIPO_CNSM_CD='"&amp;P922&amp;"' AND "&amp;X922&amp;" THEN "&amp;G922&amp;" END) AS "&amp;I922</f>
        <v>,AVG(CASE WHEN TIPO_CNSM_CD='LQFN_TLQA' AND INSTRUMENT_CD='LQFN_TLQA' AND B.PERIODOMES=TO_CHAR(ADD_MONTHS(A.REF_DATE,-3),'YYYYMM') THEN QV_R_INST_MNTO END) AS I_QV_R_PLZO_MNTO_CR_L06_03</v>
      </c>
      <c r="X922" s="54" t="str">
        <f t="shared" si="232"/>
        <v>INSTRUMENT_CD='LQFN_TLQA' AND B.PERIODOMES=TO_CHAR(ADD_MONTHS(A.REF_DATE,-3),'YYYYMM')</v>
      </c>
      <c r="Y922" s="54" t="str">
        <f>","&amp;I922&amp;"=B."&amp;I922</f>
        <v>,I_QV_R_PLZO_MNTO_CR_L06_03=B.I_QV_R_PLZO_MNTO_CR_L06_03</v>
      </c>
      <c r="Z922" s="40" t="str">
        <f>",B."&amp;I922</f>
        <v>,B.I_QV_R_PLZO_MNTO_CR_L06_03</v>
      </c>
    </row>
    <row r="923" spans="1:26" x14ac:dyDescent="0.25">
      <c r="A923" s="8" t="s">
        <v>400</v>
      </c>
      <c r="B923" s="21">
        <f t="shared" si="208"/>
        <v>922</v>
      </c>
      <c r="C923" s="15">
        <f t="shared" si="209"/>
        <v>12</v>
      </c>
      <c r="D923" s="15">
        <f t="shared" si="227"/>
        <v>36</v>
      </c>
      <c r="F923" s="48" t="s">
        <v>411</v>
      </c>
      <c r="G923" s="15" t="str">
        <f t="shared" si="233"/>
        <v>QV_R_INST_MNTO</v>
      </c>
      <c r="H923" s="15" t="s">
        <v>85</v>
      </c>
      <c r="I923" s="61" t="str">
        <f t="shared" si="231"/>
        <v>I_QV_R_PLZO_MNTO_CR_L09_06</v>
      </c>
      <c r="J923" s="15" cm="1">
        <f t="array" ref="J923">SUMPRODUCT(--(I923=$I$2:$I$625))</f>
        <v>0</v>
      </c>
      <c r="K923" s="14">
        <f t="shared" si="226"/>
        <v>26</v>
      </c>
      <c r="L923" s="15" t="s">
        <v>511</v>
      </c>
      <c r="M923" s="15" t="s">
        <v>10</v>
      </c>
      <c r="N923" s="14" t="s">
        <v>521</v>
      </c>
      <c r="O923" s="15" t="str">
        <f>"R_PLZO_MNTO_"&amp;F923</f>
        <v>R_PLZO_MNTO_CR</v>
      </c>
      <c r="P923" s="15" t="s">
        <v>517</v>
      </c>
      <c r="Q923" s="15" t="str">
        <f>VLOOKUP(L923,Nomencalture!$G$48:$H$50,2,0)</f>
        <v>Liquid Funds / Total Liquid Assets</v>
      </c>
      <c r="R923" s="16" t="str">
        <f t="shared" si="234"/>
        <v>L09_06</v>
      </c>
      <c r="S923" s="16" t="s">
        <v>90</v>
      </c>
      <c r="T923" s="16">
        <v>9</v>
      </c>
      <c r="U923" s="22">
        <v>6</v>
      </c>
      <c r="V923" s="53" t="str">
        <f t="shared" si="223"/>
        <v>ALTER TABLE MDL_ABT_B_PD_TDC_S01 ADD I_QV_R_PLZO_MNTO_CR_L09_06 NUMBER;</v>
      </c>
      <c r="W923" s="9" t="str">
        <f>","&amp;H923&amp;"(CASE WHEN TIPO_CNSM_CD='"&amp;P923&amp;"' AND "&amp;X923&amp;" THEN "&amp;G923&amp;" END) AS "&amp;I923</f>
        <v>,AVG(CASE WHEN TIPO_CNSM_CD='LQFN_TLQA' AND INSTRUMENT_CD='LQFN_TLQA' AND B.PERIODOMES=TO_CHAR(ADD_MONTHS(A.REF_DATE,-6),'YYYYMM') THEN QV_R_INST_MNTO END) AS I_QV_R_PLZO_MNTO_CR_L09_06</v>
      </c>
      <c r="X923" s="54" t="str">
        <f t="shared" si="232"/>
        <v>INSTRUMENT_CD='LQFN_TLQA' AND B.PERIODOMES=TO_CHAR(ADD_MONTHS(A.REF_DATE,-6),'YYYYMM')</v>
      </c>
      <c r="Y923" s="54" t="str">
        <f>","&amp;I923&amp;"=B."&amp;I923</f>
        <v>,I_QV_R_PLZO_MNTO_CR_L09_06=B.I_QV_R_PLZO_MNTO_CR_L09_06</v>
      </c>
      <c r="Z923" s="40" t="str">
        <f>",B."&amp;I923</f>
        <v>,B.I_QV_R_PLZO_MNTO_CR_L09_06</v>
      </c>
    </row>
    <row r="924" spans="1:26" x14ac:dyDescent="0.25">
      <c r="A924" s="8" t="s">
        <v>400</v>
      </c>
      <c r="B924" s="21">
        <f t="shared" si="208"/>
        <v>923</v>
      </c>
      <c r="C924" s="15">
        <f t="shared" si="209"/>
        <v>13</v>
      </c>
      <c r="D924" s="15">
        <f t="shared" si="227"/>
        <v>36</v>
      </c>
      <c r="F924" s="48" t="s">
        <v>411</v>
      </c>
      <c r="G924" s="15" t="str">
        <f t="shared" si="233"/>
        <v>QV_R_INST_MNTO</v>
      </c>
      <c r="H924" s="15" t="s">
        <v>85</v>
      </c>
      <c r="I924" s="61" t="str">
        <f t="shared" si="231"/>
        <v>I_QV_R_PLZO_MNTO_CR_L12_09</v>
      </c>
      <c r="J924" s="15" cm="1">
        <f t="array" ref="J924">SUMPRODUCT(--(I924=$I$2:$I$625))</f>
        <v>0</v>
      </c>
      <c r="K924" s="14">
        <f t="shared" si="226"/>
        <v>26</v>
      </c>
      <c r="L924" s="15" t="s">
        <v>511</v>
      </c>
      <c r="M924" s="15" t="s">
        <v>10</v>
      </c>
      <c r="N924" s="14" t="s">
        <v>521</v>
      </c>
      <c r="O924" s="15" t="str">
        <f>"R_PLZO_MNTO_"&amp;F924</f>
        <v>R_PLZO_MNTO_CR</v>
      </c>
      <c r="P924" s="15" t="s">
        <v>517</v>
      </c>
      <c r="Q924" s="15" t="str">
        <f>VLOOKUP(L924,Nomencalture!$G$48:$H$50,2,0)</f>
        <v>Liquid Funds / Total Liquid Assets</v>
      </c>
      <c r="R924" s="16" t="str">
        <f t="shared" si="234"/>
        <v>L12_09</v>
      </c>
      <c r="S924" s="16" t="s">
        <v>90</v>
      </c>
      <c r="T924" s="16">
        <v>12</v>
      </c>
      <c r="U924" s="22">
        <v>9</v>
      </c>
      <c r="V924" s="53" t="str">
        <f t="shared" si="223"/>
        <v>ALTER TABLE MDL_ABT_B_PD_TDC_S01 ADD I_QV_R_PLZO_MNTO_CR_L12_09 NUMBER;</v>
      </c>
      <c r="W924" s="9" t="str">
        <f>","&amp;H924&amp;"(CASE WHEN TIPO_CNSM_CD='"&amp;P924&amp;"' AND "&amp;X924&amp;" THEN "&amp;G924&amp;" END) AS "&amp;I924</f>
        <v>,AVG(CASE WHEN TIPO_CNSM_CD='LQFN_TLQA' AND INSTRUMENT_CD='LQFN_TLQA' AND B.PERIODOMES=TO_CHAR(ADD_MONTHS(A.REF_DATE,-9),'YYYYMM') THEN QV_R_INST_MNTO END) AS I_QV_R_PLZO_MNTO_CR_L12_09</v>
      </c>
      <c r="X924" s="54" t="str">
        <f t="shared" si="232"/>
        <v>INSTRUMENT_CD='LQFN_TLQA' AND B.PERIODOMES=TO_CHAR(ADD_MONTHS(A.REF_DATE,-9),'YYYYMM')</v>
      </c>
      <c r="Y924" s="54" t="str">
        <f>","&amp;I924&amp;"=B."&amp;I924</f>
        <v>,I_QV_R_PLZO_MNTO_CR_L12_09=B.I_QV_R_PLZO_MNTO_CR_L12_09</v>
      </c>
      <c r="Z924" s="40" t="str">
        <f>",B."&amp;I924</f>
        <v>,B.I_QV_R_PLZO_MNTO_CR_L12_09</v>
      </c>
    </row>
    <row r="925" spans="1:26" x14ac:dyDescent="0.25">
      <c r="A925" s="8" t="s">
        <v>400</v>
      </c>
      <c r="B925" s="21">
        <f t="shared" si="208"/>
        <v>924</v>
      </c>
      <c r="C925" s="15">
        <f t="shared" si="209"/>
        <v>14</v>
      </c>
      <c r="D925" s="15">
        <f t="shared" si="227"/>
        <v>36</v>
      </c>
      <c r="F925" s="48" t="s">
        <v>411</v>
      </c>
      <c r="G925" s="15" t="str">
        <f t="shared" si="233"/>
        <v>SV_R_INST_MNTO</v>
      </c>
      <c r="H925" s="15" t="s">
        <v>85</v>
      </c>
      <c r="I925" s="61" t="str">
        <f t="shared" si="231"/>
        <v>I_SV_R_PLZO_MNTO_CR_L12_06</v>
      </c>
      <c r="J925" s="15" cm="1">
        <f t="array" ref="J925">SUMPRODUCT(--(I925=$I$2:$I$625))</f>
        <v>0</v>
      </c>
      <c r="K925" s="14">
        <f t="shared" si="226"/>
        <v>26</v>
      </c>
      <c r="L925" s="15" t="s">
        <v>511</v>
      </c>
      <c r="M925" s="15" t="s">
        <v>10</v>
      </c>
      <c r="N925" s="14" t="s">
        <v>523</v>
      </c>
      <c r="O925" s="15" t="str">
        <f>"R_PLZO_MNTO_"&amp;F925</f>
        <v>R_PLZO_MNTO_CR</v>
      </c>
      <c r="P925" s="15" t="s">
        <v>517</v>
      </c>
      <c r="Q925" s="15" t="str">
        <f>VLOOKUP(L925,Nomencalture!$G$48:$H$50,2,0)</f>
        <v>Liquid Funds / Total Liquid Assets</v>
      </c>
      <c r="R925" s="16" t="str">
        <f t="shared" si="234"/>
        <v>L12_06</v>
      </c>
      <c r="S925" s="16" t="s">
        <v>90</v>
      </c>
      <c r="T925" s="16">
        <v>12</v>
      </c>
      <c r="U925" s="22">
        <v>6</v>
      </c>
      <c r="V925" s="53" t="str">
        <f t="shared" si="223"/>
        <v>ALTER TABLE MDL_ABT_B_PD_TDC_S01 ADD I_SV_R_PLZO_MNTO_CR_L12_06 NUMBER;</v>
      </c>
      <c r="W925" s="9" t="str">
        <f>","&amp;H925&amp;"(CASE WHEN TIPO_CNSM_CD='"&amp;P925&amp;"' AND "&amp;X925&amp;" THEN "&amp;G925&amp;" END) AS "&amp;I925</f>
        <v>,AVG(CASE WHEN TIPO_CNSM_CD='LQFN_TLQA' AND INSTRUMENT_CD='LQFN_TLQA' AND B.PERIODOMES=TO_CHAR(ADD_MONTHS(A.REF_DATE,-6),'YYYYMM') THEN SV_R_INST_MNTO END) AS I_SV_R_PLZO_MNTO_CR_L12_06</v>
      </c>
      <c r="X925" s="54" t="str">
        <f t="shared" si="232"/>
        <v>INSTRUMENT_CD='LQFN_TLQA' AND B.PERIODOMES=TO_CHAR(ADD_MONTHS(A.REF_DATE,-6),'YYYYMM')</v>
      </c>
      <c r="Y925" s="54" t="str">
        <f>","&amp;I925&amp;"=B."&amp;I925</f>
        <v>,I_SV_R_PLZO_MNTO_CR_L12_06=B.I_SV_R_PLZO_MNTO_CR_L12_06</v>
      </c>
      <c r="Z925" s="40" t="str">
        <f>",B."&amp;I925</f>
        <v>,B.I_SV_R_PLZO_MNTO_CR_L12_06</v>
      </c>
    </row>
    <row r="926" spans="1:26" x14ac:dyDescent="0.25">
      <c r="A926" s="8" t="s">
        <v>400</v>
      </c>
      <c r="B926" s="21">
        <f t="shared" si="208"/>
        <v>925</v>
      </c>
      <c r="C926" s="15">
        <f t="shared" si="209"/>
        <v>15</v>
      </c>
      <c r="D926" s="15">
        <f t="shared" si="227"/>
        <v>36</v>
      </c>
      <c r="F926" s="48" t="s">
        <v>411</v>
      </c>
      <c r="G926" s="15" t="str">
        <f t="shared" ref="G926:G929" si="235">"R_INST_MNTO"</f>
        <v>R_INST_MNTO</v>
      </c>
      <c r="H926" s="15" t="s">
        <v>85</v>
      </c>
      <c r="I926" s="61" t="str">
        <f t="shared" si="231"/>
        <v>I_AV_R_PLZO_MNTO_CR_L03M</v>
      </c>
      <c r="J926" s="15" cm="1">
        <f t="array" ref="J926">SUMPRODUCT(--(I926=$I$2:$I$625))</f>
        <v>0</v>
      </c>
      <c r="K926" s="14">
        <f t="shared" si="226"/>
        <v>24</v>
      </c>
      <c r="L926" s="15" t="s">
        <v>511</v>
      </c>
      <c r="M926" s="15" t="s">
        <v>10</v>
      </c>
      <c r="N926" s="14" t="s">
        <v>15</v>
      </c>
      <c r="O926" s="15" t="str">
        <f>"R_PLZO_MNTO_"&amp;F926</f>
        <v>R_PLZO_MNTO_CR</v>
      </c>
      <c r="P926" s="15" t="s">
        <v>517</v>
      </c>
      <c r="Q926" s="15" t="str">
        <f>VLOOKUP(L926,Nomencalture!$G$48:$H$50,2,0)</f>
        <v>Liquid Funds / Total Liquid Assets</v>
      </c>
      <c r="R926" s="16" t="str">
        <f>IF(AND(S926="P",N926="R"),TEXT(T926,"00")&amp;"MB",IF(OR(T926&gt;1,N926="VM"),"L"&amp;TEXT(T926,"00")&amp;"_"&amp;TEXT(U926,"00"),"L"&amp;TEXT(U926,"00")&amp;"M"))</f>
        <v>L03M</v>
      </c>
      <c r="S926" s="16" t="s">
        <v>54</v>
      </c>
      <c r="T926" s="20">
        <v>1</v>
      </c>
      <c r="U926" s="21">
        <v>3</v>
      </c>
      <c r="V926" s="53" t="str">
        <f t="shared" si="223"/>
        <v>ALTER TABLE MDL_ABT_B_PD_TDC_S01 ADD I_AV_R_PLZO_MNTO_CR_L03M NUMBER;</v>
      </c>
      <c r="W926" s="9" t="str">
        <f>","&amp;H926&amp;"(CASE WHEN TIPO_CNSM_CD='"&amp;P926&amp;"' AND "&amp;X926&amp;" THEN "&amp;G926&amp;" END) AS "&amp;I926</f>
        <v>,AVG(CASE WHEN TIPO_CNSM_CD='LQFN_TLQA' AND INSTRUMENT_CD='LQFN_TLQA' AND B.PERIODOMES BETWEEN TO_CHAR(ADD_MONTHS(A.REF_DATE,-3),'YYYYMM') AND TO_CHAR(ADD_MONTHS(A.REF_DATE,-1),'YYYYMM') THEN R_INST_MNTO END) AS I_AV_R_PLZO_MNTO_CR_L03M</v>
      </c>
      <c r="X926" s="54" t="str">
        <f t="shared" si="232"/>
        <v>INSTRUMENT_CD='LQFN_TLQA' AND B.PERIODOMES BETWEEN TO_CHAR(ADD_MONTHS(A.REF_DATE,-3),'YYYYMM') AND TO_CHAR(ADD_MONTHS(A.REF_DATE,-1),'YYYYMM')</v>
      </c>
      <c r="Y926" s="54" t="str">
        <f>","&amp;I926&amp;"=B."&amp;I926</f>
        <v>,I_AV_R_PLZO_MNTO_CR_L03M=B.I_AV_R_PLZO_MNTO_CR_L03M</v>
      </c>
      <c r="Z926" s="40" t="str">
        <f>",B."&amp;I926</f>
        <v>,B.I_AV_R_PLZO_MNTO_CR_L03M</v>
      </c>
    </row>
    <row r="927" spans="1:26" x14ac:dyDescent="0.25">
      <c r="A927" s="8" t="s">
        <v>400</v>
      </c>
      <c r="B927" s="21">
        <f t="shared" si="208"/>
        <v>926</v>
      </c>
      <c r="C927" s="15">
        <f t="shared" si="209"/>
        <v>16</v>
      </c>
      <c r="D927" s="15">
        <f t="shared" si="227"/>
        <v>36</v>
      </c>
      <c r="F927" s="48" t="s">
        <v>411</v>
      </c>
      <c r="G927" s="15" t="str">
        <f t="shared" si="235"/>
        <v>R_INST_MNTO</v>
      </c>
      <c r="H927" s="15" t="s">
        <v>85</v>
      </c>
      <c r="I927" s="61" t="str">
        <f t="shared" si="231"/>
        <v>I_AV_R_PLZO_MNTO_CR_L06M</v>
      </c>
      <c r="J927" s="15" cm="1">
        <f t="array" ref="J927">SUMPRODUCT(--(I927=$I$2:$I$625))</f>
        <v>0</v>
      </c>
      <c r="K927" s="14">
        <f t="shared" si="226"/>
        <v>24</v>
      </c>
      <c r="L927" s="15" t="s">
        <v>511</v>
      </c>
      <c r="M927" s="15" t="s">
        <v>10</v>
      </c>
      <c r="N927" s="14" t="s">
        <v>15</v>
      </c>
      <c r="O927" s="15" t="str">
        <f>"R_PLZO_MNTO_"&amp;F927</f>
        <v>R_PLZO_MNTO_CR</v>
      </c>
      <c r="P927" s="15" t="s">
        <v>517</v>
      </c>
      <c r="Q927" s="15" t="str">
        <f>VLOOKUP(L927,Nomencalture!$G$48:$H$50,2,0)</f>
        <v>Liquid Funds / Total Liquid Assets</v>
      </c>
      <c r="R927" s="16" t="str">
        <f>IF(AND(S927="P",N927="R"),TEXT(T927,"00")&amp;"MB",IF(OR(T927&gt;1,N927="VM"),"L"&amp;TEXT(T927,"00")&amp;"_"&amp;TEXT(U927,"00"),"L"&amp;TEXT(U927,"00")&amp;"M"))</f>
        <v>L06M</v>
      </c>
      <c r="S927" s="16" t="s">
        <v>54</v>
      </c>
      <c r="T927" s="20">
        <v>1</v>
      </c>
      <c r="U927" s="21">
        <v>6</v>
      </c>
      <c r="V927" s="53" t="str">
        <f t="shared" si="223"/>
        <v>ALTER TABLE MDL_ABT_B_PD_TDC_S01 ADD I_AV_R_PLZO_MNTO_CR_L06M NUMBER;</v>
      </c>
      <c r="W927" s="9" t="str">
        <f>","&amp;H927&amp;"(CASE WHEN TIPO_CNSM_CD='"&amp;P927&amp;"' AND "&amp;X927&amp;" THEN "&amp;G927&amp;" END) AS "&amp;I927</f>
        <v>,AVG(CASE WHEN TIPO_CNSM_CD='LQFN_TLQA' AND INSTRUMENT_CD='LQFN_TLQA' AND B.PERIODOMES BETWEEN TO_CHAR(ADD_MONTHS(A.REF_DATE,-6),'YYYYMM') AND TO_CHAR(ADD_MONTHS(A.REF_DATE,-1),'YYYYMM') THEN R_INST_MNTO END) AS I_AV_R_PLZO_MNTO_CR_L06M</v>
      </c>
      <c r="X927" s="54" t="str">
        <f t="shared" si="232"/>
        <v>INSTRUMENT_CD='LQFN_TLQA' AND B.PERIODOMES BETWEEN TO_CHAR(ADD_MONTHS(A.REF_DATE,-6),'YYYYMM') AND TO_CHAR(ADD_MONTHS(A.REF_DATE,-1),'YYYYMM')</v>
      </c>
      <c r="Y927" s="54" t="str">
        <f>","&amp;I927&amp;"=B."&amp;I927</f>
        <v>,I_AV_R_PLZO_MNTO_CR_L06M=B.I_AV_R_PLZO_MNTO_CR_L06M</v>
      </c>
      <c r="Z927" s="40" t="str">
        <f>",B."&amp;I927</f>
        <v>,B.I_AV_R_PLZO_MNTO_CR_L06M</v>
      </c>
    </row>
    <row r="928" spans="1:26" x14ac:dyDescent="0.25">
      <c r="A928" s="8" t="s">
        <v>400</v>
      </c>
      <c r="B928" s="21">
        <f t="shared" si="208"/>
        <v>927</v>
      </c>
      <c r="C928" s="15">
        <f t="shared" si="209"/>
        <v>17</v>
      </c>
      <c r="D928" s="15">
        <f t="shared" si="227"/>
        <v>36</v>
      </c>
      <c r="F928" s="48" t="s">
        <v>411</v>
      </c>
      <c r="G928" s="15" t="str">
        <f t="shared" si="235"/>
        <v>R_INST_MNTO</v>
      </c>
      <c r="H928" s="15" t="s">
        <v>85</v>
      </c>
      <c r="I928" s="61" t="str">
        <f t="shared" si="231"/>
        <v>I_AV_R_PLZO_MNTO_CR_L12M</v>
      </c>
      <c r="J928" s="15" cm="1">
        <f t="array" ref="J928">SUMPRODUCT(--(I928=$I$2:$I$625))</f>
        <v>0</v>
      </c>
      <c r="K928" s="14">
        <f t="shared" si="226"/>
        <v>24</v>
      </c>
      <c r="L928" s="15" t="s">
        <v>511</v>
      </c>
      <c r="M928" s="15" t="s">
        <v>10</v>
      </c>
      <c r="N928" s="14" t="s">
        <v>15</v>
      </c>
      <c r="O928" s="15" t="str">
        <f>"R_PLZO_MNTO_"&amp;F928</f>
        <v>R_PLZO_MNTO_CR</v>
      </c>
      <c r="P928" s="15" t="s">
        <v>517</v>
      </c>
      <c r="Q928" s="15" t="str">
        <f>VLOOKUP(L928,Nomencalture!$G$48:$H$50,2,0)</f>
        <v>Liquid Funds / Total Liquid Assets</v>
      </c>
      <c r="R928" s="16" t="str">
        <f t="shared" ref="R928:R937" si="236">IF(AND(S928="P",N928="R"),TEXT(T928,"00")&amp;"MB",IF(OR(T928&gt;1,N928="VM"),"L"&amp;TEXT(T928,"00")&amp;"_"&amp;TEXT(U928,"00"),"L"&amp;TEXT(U928,"00")&amp;"M"))</f>
        <v>L12M</v>
      </c>
      <c r="S928" s="16" t="s">
        <v>54</v>
      </c>
      <c r="T928" s="20">
        <v>1</v>
      </c>
      <c r="U928" s="21">
        <v>12</v>
      </c>
      <c r="V928" s="53" t="str">
        <f t="shared" si="223"/>
        <v>ALTER TABLE MDL_ABT_B_PD_TDC_S01 ADD I_AV_R_PLZO_MNTO_CR_L12M NUMBER;</v>
      </c>
      <c r="W928" s="9" t="str">
        <f>","&amp;H928&amp;"(CASE WHEN TIPO_CNSM_CD='"&amp;P928&amp;"' AND "&amp;X928&amp;" THEN "&amp;G928&amp;" END) AS "&amp;I928</f>
        <v>,AVG(CASE WHEN TIPO_CNSM_CD='LQFN_TLQA' AND INSTRUMENT_CD='LQFN_TLQA' AND B.PERIODOMES BETWEEN TO_CHAR(ADD_MONTHS(A.REF_DATE,-12),'YYYYMM') AND TO_CHAR(ADD_MONTHS(A.REF_DATE,-1),'YYYYMM') THEN R_INST_MNTO END) AS I_AV_R_PLZO_MNTO_CR_L12M</v>
      </c>
      <c r="X928" s="54" t="str">
        <f t="shared" si="232"/>
        <v>INSTRUMENT_CD='LQFN_TLQA' AND B.PERIODOMES BETWEEN TO_CHAR(ADD_MONTHS(A.REF_DATE,-12),'YYYYMM') AND TO_CHAR(ADD_MONTHS(A.REF_DATE,-1),'YYYYMM')</v>
      </c>
      <c r="Y928" s="54" t="str">
        <f>","&amp;I928&amp;"=B."&amp;I928</f>
        <v>,I_AV_R_PLZO_MNTO_CR_L12M=B.I_AV_R_PLZO_MNTO_CR_L12M</v>
      </c>
      <c r="Z928" s="40" t="str">
        <f>",B."&amp;I928</f>
        <v>,B.I_AV_R_PLZO_MNTO_CR_L12M</v>
      </c>
    </row>
    <row r="929" spans="1:26" x14ac:dyDescent="0.25">
      <c r="A929" s="8" t="s">
        <v>400</v>
      </c>
      <c r="B929" s="21">
        <f t="shared" si="208"/>
        <v>928</v>
      </c>
      <c r="C929" s="15">
        <f t="shared" si="209"/>
        <v>18</v>
      </c>
      <c r="D929" s="15">
        <f t="shared" si="227"/>
        <v>36</v>
      </c>
      <c r="F929" s="48" t="s">
        <v>411</v>
      </c>
      <c r="G929" s="15" t="str">
        <f t="shared" si="235"/>
        <v>R_INST_MNTO</v>
      </c>
      <c r="H929" s="15" t="s">
        <v>85</v>
      </c>
      <c r="I929" s="61" t="str">
        <f t="shared" si="231"/>
        <v>I_AV_R_PLZO_MNTO_CR_L13_24</v>
      </c>
      <c r="J929" s="15" cm="1">
        <f t="array" ref="J929">SUMPRODUCT(--(I929=$I$2:$I$625))</f>
        <v>0</v>
      </c>
      <c r="K929" s="14">
        <f t="shared" si="226"/>
        <v>26</v>
      </c>
      <c r="L929" s="15" t="s">
        <v>511</v>
      </c>
      <c r="M929" s="15" t="s">
        <v>10</v>
      </c>
      <c r="N929" s="14" t="s">
        <v>15</v>
      </c>
      <c r="O929" s="15" t="str">
        <f>"R_PLZO_MNTO_"&amp;F929</f>
        <v>R_PLZO_MNTO_CR</v>
      </c>
      <c r="P929" s="15" t="s">
        <v>517</v>
      </c>
      <c r="Q929" s="15" t="str">
        <f>VLOOKUP(L929,Nomencalture!$G$48:$H$50,2,0)</f>
        <v>Liquid Funds / Total Liquid Assets</v>
      </c>
      <c r="R929" s="16" t="str">
        <f t="shared" si="236"/>
        <v>L13_24</v>
      </c>
      <c r="S929" s="16" t="s">
        <v>54</v>
      </c>
      <c r="T929" s="20">
        <v>13</v>
      </c>
      <c r="U929" s="21">
        <v>24</v>
      </c>
      <c r="V929" s="53" t="str">
        <f t="shared" si="223"/>
        <v>ALTER TABLE MDL_ABT_B_PD_TDC_S01 ADD I_AV_R_PLZO_MNTO_CR_L13_24 NUMBER;</v>
      </c>
      <c r="W929" s="9" t="str">
        <f>","&amp;H929&amp;"(CASE WHEN TIPO_CNSM_CD='"&amp;P929&amp;"' AND "&amp;X929&amp;" THEN "&amp;G929&amp;" END) AS "&amp;I929</f>
        <v>,AVG(CASE WHEN TIPO_CNSM_CD='LQFN_TLQA' AND INSTRUMENT_CD='LQFN_TLQA' AND B.PERIODOMES BETWEEN TO_CHAR(ADD_MONTHS(A.REF_DATE,-24),'YYYYMM') AND TO_CHAR(ADD_MONTHS(A.REF_DATE,-13),'YYYYMM') THEN R_INST_MNTO END) AS I_AV_R_PLZO_MNTO_CR_L13_24</v>
      </c>
      <c r="X929" s="54" t="str">
        <f t="shared" si="232"/>
        <v>INSTRUMENT_CD='LQFN_TLQA' AND B.PERIODOMES BETWEEN TO_CHAR(ADD_MONTHS(A.REF_DATE,-24),'YYYYMM') AND TO_CHAR(ADD_MONTHS(A.REF_DATE,-13),'YYYYMM')</v>
      </c>
      <c r="Y929" s="54" t="str">
        <f>","&amp;I929&amp;"=B."&amp;I929</f>
        <v>,I_AV_R_PLZO_MNTO_CR_L13_24=B.I_AV_R_PLZO_MNTO_CR_L13_24</v>
      </c>
      <c r="Z929" s="40" t="str">
        <f>",B."&amp;I929</f>
        <v>,B.I_AV_R_PLZO_MNTO_CR_L13_24</v>
      </c>
    </row>
    <row r="930" spans="1:26" x14ac:dyDescent="0.25">
      <c r="A930" s="8" t="s">
        <v>400</v>
      </c>
      <c r="B930" s="21">
        <f t="shared" si="208"/>
        <v>929</v>
      </c>
      <c r="C930" s="15">
        <f t="shared" si="209"/>
        <v>19</v>
      </c>
      <c r="D930" s="15">
        <f t="shared" si="227"/>
        <v>36</v>
      </c>
      <c r="F930" s="48" t="s">
        <v>411</v>
      </c>
      <c r="G930" s="15" t="s">
        <v>394</v>
      </c>
      <c r="H930" s="15" t="s">
        <v>86</v>
      </c>
      <c r="I930" s="61" t="str">
        <f t="shared" si="231"/>
        <v>I_SIN_R_PLZO_MNTO_CR_L03M</v>
      </c>
      <c r="J930" s="15" cm="1">
        <f t="array" ref="J930">SUMPRODUCT(--(I930=$I$2:$I$625))</f>
        <v>0</v>
      </c>
      <c r="K930" s="14">
        <f t="shared" si="226"/>
        <v>25</v>
      </c>
      <c r="L930" s="15" t="s">
        <v>511</v>
      </c>
      <c r="M930" s="15" t="s">
        <v>10</v>
      </c>
      <c r="N930" s="14" t="s">
        <v>16</v>
      </c>
      <c r="O930" s="15" t="str">
        <f>"R_PLZO_MNTO_"&amp;F930</f>
        <v>R_PLZO_MNTO_CR</v>
      </c>
      <c r="P930" s="15" t="s">
        <v>517</v>
      </c>
      <c r="Q930" s="15" t="str">
        <f>VLOOKUP(L930,Nomencalture!$G$48:$H$50,2,0)</f>
        <v>Liquid Funds / Total Liquid Assets</v>
      </c>
      <c r="R930" s="16" t="str">
        <f t="shared" si="236"/>
        <v>L03M</v>
      </c>
      <c r="S930" s="16" t="s">
        <v>54</v>
      </c>
      <c r="T930" s="20">
        <v>1</v>
      </c>
      <c r="U930" s="21">
        <v>3</v>
      </c>
      <c r="V930" s="53" t="str">
        <f t="shared" si="223"/>
        <v>ALTER TABLE MDL_ABT_B_PD_TDC_S01 ADD I_SIN_R_PLZO_MNTO_CR_L03M NUMBER;</v>
      </c>
      <c r="W930" s="9" t="str">
        <f>","&amp;H930&amp;"(CASE WHEN TIPO_CNSM_CD='"&amp;P930&amp;"' AND "&amp;X930&amp;" THEN "&amp;G930&amp;" END) AS "&amp;I930</f>
        <v>,SUM(CASE WHEN TIPO_CNSM_CD='LQFN_TLQA' AND INSTRUMENT_CD='LQFN_TLQA' AND B.PERIODOMES BETWEEN TO_CHAR(ADD_MONTHS(A.REF_DATE,-3),'YYYYMM') AND TO_CHAR(ADD_MONTHS(A.REF_DATE,-1),'YYYYMM') THEN IN_R_INST_MNTO END) AS I_SIN_R_PLZO_MNTO_CR_L03M</v>
      </c>
      <c r="X930" s="54" t="str">
        <f t="shared" si="232"/>
        <v>INSTRUMENT_CD='LQFN_TLQA' AND B.PERIODOMES BETWEEN TO_CHAR(ADD_MONTHS(A.REF_DATE,-3),'YYYYMM') AND TO_CHAR(ADD_MONTHS(A.REF_DATE,-1),'YYYYMM')</v>
      </c>
      <c r="Y930" s="54" t="str">
        <f>","&amp;I930&amp;"=B."&amp;I930</f>
        <v>,I_SIN_R_PLZO_MNTO_CR_L03M=B.I_SIN_R_PLZO_MNTO_CR_L03M</v>
      </c>
      <c r="Z930" s="40" t="str">
        <f>",B."&amp;I930</f>
        <v>,B.I_SIN_R_PLZO_MNTO_CR_L03M</v>
      </c>
    </row>
    <row r="931" spans="1:26" x14ac:dyDescent="0.25">
      <c r="A931" s="8" t="s">
        <v>400</v>
      </c>
      <c r="B931" s="21">
        <f t="shared" si="208"/>
        <v>930</v>
      </c>
      <c r="C931" s="15">
        <f t="shared" si="209"/>
        <v>20</v>
      </c>
      <c r="D931" s="15">
        <f t="shared" si="227"/>
        <v>36</v>
      </c>
      <c r="F931" s="48" t="s">
        <v>411</v>
      </c>
      <c r="G931" s="15" t="s">
        <v>394</v>
      </c>
      <c r="H931" s="15" t="s">
        <v>86</v>
      </c>
      <c r="I931" s="61" t="str">
        <f t="shared" si="231"/>
        <v>I_SIN_R_PLZO_MNTO_CR_L06M</v>
      </c>
      <c r="J931" s="15" cm="1">
        <f t="array" ref="J931">SUMPRODUCT(--(I931=$I$2:$I$625))</f>
        <v>0</v>
      </c>
      <c r="K931" s="14">
        <f t="shared" si="226"/>
        <v>25</v>
      </c>
      <c r="L931" s="15" t="s">
        <v>511</v>
      </c>
      <c r="M931" s="15" t="s">
        <v>10</v>
      </c>
      <c r="N931" s="14" t="s">
        <v>16</v>
      </c>
      <c r="O931" s="15" t="str">
        <f>"R_PLZO_MNTO_"&amp;F931</f>
        <v>R_PLZO_MNTO_CR</v>
      </c>
      <c r="P931" s="15" t="s">
        <v>517</v>
      </c>
      <c r="Q931" s="15" t="str">
        <f>VLOOKUP(L931,Nomencalture!$G$48:$H$50,2,0)</f>
        <v>Liquid Funds / Total Liquid Assets</v>
      </c>
      <c r="R931" s="16" t="str">
        <f t="shared" si="236"/>
        <v>L06M</v>
      </c>
      <c r="S931" s="16" t="s">
        <v>54</v>
      </c>
      <c r="T931" s="20">
        <v>1</v>
      </c>
      <c r="U931" s="21">
        <v>6</v>
      </c>
      <c r="V931" s="53" t="str">
        <f t="shared" si="223"/>
        <v>ALTER TABLE MDL_ABT_B_PD_TDC_S01 ADD I_SIN_R_PLZO_MNTO_CR_L06M NUMBER;</v>
      </c>
      <c r="W931" s="9" t="str">
        <f>","&amp;H931&amp;"(CASE WHEN TIPO_CNSM_CD='"&amp;P931&amp;"' AND "&amp;X931&amp;" THEN "&amp;G931&amp;" END) AS "&amp;I931</f>
        <v>,SUM(CASE WHEN TIPO_CNSM_CD='LQFN_TLQA' AND INSTRUMENT_CD='LQFN_TLQA' AND B.PERIODOMES BETWEEN TO_CHAR(ADD_MONTHS(A.REF_DATE,-6),'YYYYMM') AND TO_CHAR(ADD_MONTHS(A.REF_DATE,-1),'YYYYMM') THEN IN_R_INST_MNTO END) AS I_SIN_R_PLZO_MNTO_CR_L06M</v>
      </c>
      <c r="X931" s="54" t="str">
        <f t="shared" si="232"/>
        <v>INSTRUMENT_CD='LQFN_TLQA' AND B.PERIODOMES BETWEEN TO_CHAR(ADD_MONTHS(A.REF_DATE,-6),'YYYYMM') AND TO_CHAR(ADD_MONTHS(A.REF_DATE,-1),'YYYYMM')</v>
      </c>
      <c r="Y931" s="54" t="str">
        <f>","&amp;I931&amp;"=B."&amp;I931</f>
        <v>,I_SIN_R_PLZO_MNTO_CR_L06M=B.I_SIN_R_PLZO_MNTO_CR_L06M</v>
      </c>
      <c r="Z931" s="40" t="str">
        <f>",B."&amp;I931</f>
        <v>,B.I_SIN_R_PLZO_MNTO_CR_L06M</v>
      </c>
    </row>
    <row r="932" spans="1:26" x14ac:dyDescent="0.25">
      <c r="A932" s="8" t="s">
        <v>400</v>
      </c>
      <c r="B932" s="21">
        <f t="shared" si="208"/>
        <v>931</v>
      </c>
      <c r="C932" s="15">
        <f t="shared" si="209"/>
        <v>21</v>
      </c>
      <c r="D932" s="15">
        <f t="shared" si="227"/>
        <v>36</v>
      </c>
      <c r="F932" s="48" t="s">
        <v>411</v>
      </c>
      <c r="G932" s="15" t="s">
        <v>394</v>
      </c>
      <c r="H932" s="15" t="s">
        <v>86</v>
      </c>
      <c r="I932" s="61" t="str">
        <f t="shared" si="231"/>
        <v>I_SIN_R_PLZO_MNTO_CR_L12M</v>
      </c>
      <c r="J932" s="15" cm="1">
        <f t="array" ref="J932">SUMPRODUCT(--(I932=$I$2:$I$625))</f>
        <v>0</v>
      </c>
      <c r="K932" s="14">
        <f t="shared" si="226"/>
        <v>25</v>
      </c>
      <c r="L932" s="15" t="s">
        <v>511</v>
      </c>
      <c r="M932" s="15" t="s">
        <v>10</v>
      </c>
      <c r="N932" s="14" t="s">
        <v>16</v>
      </c>
      <c r="O932" s="15" t="str">
        <f>"R_PLZO_MNTO_"&amp;F932</f>
        <v>R_PLZO_MNTO_CR</v>
      </c>
      <c r="P932" s="15" t="s">
        <v>517</v>
      </c>
      <c r="Q932" s="15" t="str">
        <f>VLOOKUP(L932,Nomencalture!$G$48:$H$50,2,0)</f>
        <v>Liquid Funds / Total Liquid Assets</v>
      </c>
      <c r="R932" s="16" t="str">
        <f t="shared" si="236"/>
        <v>L12M</v>
      </c>
      <c r="S932" s="16" t="s">
        <v>54</v>
      </c>
      <c r="T932" s="20">
        <v>1</v>
      </c>
      <c r="U932" s="21">
        <v>12</v>
      </c>
      <c r="V932" s="53" t="str">
        <f t="shared" si="223"/>
        <v>ALTER TABLE MDL_ABT_B_PD_TDC_S01 ADD I_SIN_R_PLZO_MNTO_CR_L12M NUMBER;</v>
      </c>
      <c r="W932" s="9" t="str">
        <f>","&amp;H932&amp;"(CASE WHEN TIPO_CNSM_CD='"&amp;P932&amp;"' AND "&amp;X932&amp;" THEN "&amp;G932&amp;" END) AS "&amp;I932</f>
        <v>,SUM(CASE WHEN TIPO_CNSM_CD='LQFN_TLQA' AND INSTRUMENT_CD='LQFN_TLQA' AND B.PERIODOMES BETWEEN TO_CHAR(ADD_MONTHS(A.REF_DATE,-12),'YYYYMM') AND TO_CHAR(ADD_MONTHS(A.REF_DATE,-1),'YYYYMM') THEN IN_R_INST_MNTO END) AS I_SIN_R_PLZO_MNTO_CR_L12M</v>
      </c>
      <c r="X932" s="54" t="str">
        <f t="shared" si="232"/>
        <v>INSTRUMENT_CD='LQFN_TLQA' AND B.PERIODOMES BETWEEN TO_CHAR(ADD_MONTHS(A.REF_DATE,-12),'YYYYMM') AND TO_CHAR(ADD_MONTHS(A.REF_DATE,-1),'YYYYMM')</v>
      </c>
      <c r="Y932" s="54" t="str">
        <f>","&amp;I932&amp;"=B."&amp;I932</f>
        <v>,I_SIN_R_PLZO_MNTO_CR_L12M=B.I_SIN_R_PLZO_MNTO_CR_L12M</v>
      </c>
      <c r="Z932" s="40" t="str">
        <f>",B."&amp;I932</f>
        <v>,B.I_SIN_R_PLZO_MNTO_CR_L12M</v>
      </c>
    </row>
    <row r="933" spans="1:26" x14ac:dyDescent="0.25">
      <c r="A933" s="8" t="s">
        <v>400</v>
      </c>
      <c r="B933" s="21">
        <f t="shared" si="208"/>
        <v>932</v>
      </c>
      <c r="C933" s="15">
        <f t="shared" si="209"/>
        <v>22</v>
      </c>
      <c r="D933" s="15">
        <f t="shared" si="227"/>
        <v>36</v>
      </c>
      <c r="F933" s="48" t="s">
        <v>411</v>
      </c>
      <c r="G933" s="15" t="s">
        <v>394</v>
      </c>
      <c r="H933" s="15" t="s">
        <v>86</v>
      </c>
      <c r="I933" s="61" t="str">
        <f t="shared" si="231"/>
        <v>I_SIN_R_PLZO_MNTO_CR_L13_24</v>
      </c>
      <c r="J933" s="15" cm="1">
        <f t="array" ref="J933">SUMPRODUCT(--(I933=$I$2:$I$625))</f>
        <v>0</v>
      </c>
      <c r="K933" s="14">
        <f t="shared" si="226"/>
        <v>27</v>
      </c>
      <c r="L933" s="15" t="s">
        <v>511</v>
      </c>
      <c r="M933" s="15" t="s">
        <v>10</v>
      </c>
      <c r="N933" s="14" t="s">
        <v>16</v>
      </c>
      <c r="O933" s="15" t="str">
        <f>"R_PLZO_MNTO_"&amp;F933</f>
        <v>R_PLZO_MNTO_CR</v>
      </c>
      <c r="P933" s="15" t="s">
        <v>517</v>
      </c>
      <c r="Q933" s="15" t="str">
        <f>VLOOKUP(L933,Nomencalture!$G$48:$H$50,2,0)</f>
        <v>Liquid Funds / Total Liquid Assets</v>
      </c>
      <c r="R933" s="16" t="str">
        <f t="shared" si="236"/>
        <v>L13_24</v>
      </c>
      <c r="S933" s="16" t="s">
        <v>54</v>
      </c>
      <c r="T933" s="20">
        <v>13</v>
      </c>
      <c r="U933" s="21">
        <v>24</v>
      </c>
      <c r="V933" s="53" t="str">
        <f t="shared" si="223"/>
        <v>ALTER TABLE MDL_ABT_B_PD_TDC_S01 ADD I_SIN_R_PLZO_MNTO_CR_L13_24 NUMBER;</v>
      </c>
      <c r="W933" s="9" t="str">
        <f>","&amp;H933&amp;"(CASE WHEN TIPO_CNSM_CD='"&amp;P933&amp;"' AND "&amp;X933&amp;" THEN "&amp;G933&amp;" END) AS "&amp;I933</f>
        <v>,SUM(CASE WHEN TIPO_CNSM_CD='LQFN_TLQA' AND INSTRUMENT_CD='LQFN_TLQA' AND B.PERIODOMES BETWEEN TO_CHAR(ADD_MONTHS(A.REF_DATE,-24),'YYYYMM') AND TO_CHAR(ADD_MONTHS(A.REF_DATE,-13),'YYYYMM') THEN IN_R_INST_MNTO END) AS I_SIN_R_PLZO_MNTO_CR_L13_24</v>
      </c>
      <c r="X933" s="54" t="str">
        <f t="shared" si="232"/>
        <v>INSTRUMENT_CD='LQFN_TLQA' AND B.PERIODOMES BETWEEN TO_CHAR(ADD_MONTHS(A.REF_DATE,-24),'YYYYMM') AND TO_CHAR(ADD_MONTHS(A.REF_DATE,-13),'YYYYMM')</v>
      </c>
      <c r="Y933" s="54" t="str">
        <f>","&amp;I933&amp;"=B."&amp;I933</f>
        <v>,I_SIN_R_PLZO_MNTO_CR_L13_24=B.I_SIN_R_PLZO_MNTO_CR_L13_24</v>
      </c>
      <c r="Z933" s="40" t="str">
        <f>",B."&amp;I933</f>
        <v>,B.I_SIN_R_PLZO_MNTO_CR_L13_24</v>
      </c>
    </row>
    <row r="934" spans="1:26" x14ac:dyDescent="0.25">
      <c r="A934" s="8" t="s">
        <v>400</v>
      </c>
      <c r="B934" s="21">
        <f t="shared" si="208"/>
        <v>933</v>
      </c>
      <c r="C934" s="15">
        <f t="shared" si="209"/>
        <v>23</v>
      </c>
      <c r="D934" s="15">
        <f t="shared" si="227"/>
        <v>36</v>
      </c>
      <c r="F934" s="48" t="s">
        <v>411</v>
      </c>
      <c r="G934" s="15" t="s">
        <v>395</v>
      </c>
      <c r="H934" s="15" t="s">
        <v>86</v>
      </c>
      <c r="I934" s="61" t="str">
        <f t="shared" si="231"/>
        <v>I_SDC_R_PLZO_MNTO_CR_L03M</v>
      </c>
      <c r="J934" s="15" cm="1">
        <f t="array" ref="J934">SUMPRODUCT(--(I934=$I$2:$I$625))</f>
        <v>0</v>
      </c>
      <c r="K934" s="14">
        <f t="shared" si="226"/>
        <v>25</v>
      </c>
      <c r="L934" s="15" t="s">
        <v>511</v>
      </c>
      <c r="M934" s="15" t="s">
        <v>10</v>
      </c>
      <c r="N934" s="14" t="s">
        <v>17</v>
      </c>
      <c r="O934" s="15" t="str">
        <f>"R_PLZO_MNTO_"&amp;F934</f>
        <v>R_PLZO_MNTO_CR</v>
      </c>
      <c r="P934" s="15" t="s">
        <v>517</v>
      </c>
      <c r="Q934" s="15" t="str">
        <f>VLOOKUP(L934,Nomencalture!$G$48:$H$50,2,0)</f>
        <v>Liquid Funds / Total Liquid Assets</v>
      </c>
      <c r="R934" s="16" t="str">
        <f t="shared" si="236"/>
        <v>L03M</v>
      </c>
      <c r="S934" s="16" t="s">
        <v>54</v>
      </c>
      <c r="T934" s="20">
        <v>1</v>
      </c>
      <c r="U934" s="21">
        <v>3</v>
      </c>
      <c r="V934" s="53" t="str">
        <f t="shared" si="223"/>
        <v>ALTER TABLE MDL_ABT_B_PD_TDC_S01 ADD I_SDC_R_PLZO_MNTO_CR_L03M NUMBER;</v>
      </c>
      <c r="W934" s="9" t="str">
        <f>","&amp;H934&amp;"(CASE WHEN TIPO_CNSM_CD='"&amp;P934&amp;"' AND "&amp;X934&amp;" THEN "&amp;G934&amp;" END) AS "&amp;I934</f>
        <v>,SUM(CASE WHEN TIPO_CNSM_CD='LQFN_TLQA' AND INSTRUMENT_CD='LQFN_TLQA' AND B.PERIODOMES BETWEEN TO_CHAR(ADD_MONTHS(A.REF_DATE,-3),'YYYYMM') AND TO_CHAR(ADD_MONTHS(A.REF_DATE,-1),'YYYYMM') THEN DC_R_INST_MNTO END) AS I_SDC_R_PLZO_MNTO_CR_L03M</v>
      </c>
      <c r="X934" s="54" t="str">
        <f t="shared" si="232"/>
        <v>INSTRUMENT_CD='LQFN_TLQA' AND B.PERIODOMES BETWEEN TO_CHAR(ADD_MONTHS(A.REF_DATE,-3),'YYYYMM') AND TO_CHAR(ADD_MONTHS(A.REF_DATE,-1),'YYYYMM')</v>
      </c>
      <c r="Y934" s="54" t="str">
        <f>","&amp;I934&amp;"=B."&amp;I934</f>
        <v>,I_SDC_R_PLZO_MNTO_CR_L03M=B.I_SDC_R_PLZO_MNTO_CR_L03M</v>
      </c>
      <c r="Z934" s="40" t="str">
        <f>",B."&amp;I934</f>
        <v>,B.I_SDC_R_PLZO_MNTO_CR_L03M</v>
      </c>
    </row>
    <row r="935" spans="1:26" x14ac:dyDescent="0.25">
      <c r="A935" s="8" t="s">
        <v>400</v>
      </c>
      <c r="B935" s="21">
        <f t="shared" si="208"/>
        <v>934</v>
      </c>
      <c r="C935" s="15">
        <f t="shared" si="209"/>
        <v>24</v>
      </c>
      <c r="D935" s="15">
        <f t="shared" si="227"/>
        <v>36</v>
      </c>
      <c r="F935" s="48" t="s">
        <v>411</v>
      </c>
      <c r="G935" s="15" t="s">
        <v>395</v>
      </c>
      <c r="H935" s="15" t="s">
        <v>86</v>
      </c>
      <c r="I935" s="61" t="str">
        <f t="shared" si="231"/>
        <v>I_SDC_R_PLZO_MNTO_CR_L06M</v>
      </c>
      <c r="J935" s="15" cm="1">
        <f t="array" ref="J935">SUMPRODUCT(--(I935=$I$2:$I$625))</f>
        <v>0</v>
      </c>
      <c r="K935" s="14">
        <f t="shared" ref="K935:K960" si="237">+LEN(I935)</f>
        <v>25</v>
      </c>
      <c r="L935" s="15" t="s">
        <v>511</v>
      </c>
      <c r="M935" s="15" t="s">
        <v>10</v>
      </c>
      <c r="N935" s="14" t="s">
        <v>17</v>
      </c>
      <c r="O935" s="15" t="str">
        <f>"R_PLZO_MNTO_"&amp;F935</f>
        <v>R_PLZO_MNTO_CR</v>
      </c>
      <c r="P935" s="15" t="s">
        <v>517</v>
      </c>
      <c r="Q935" s="15" t="str">
        <f>VLOOKUP(L935,Nomencalture!$G$48:$H$50,2,0)</f>
        <v>Liquid Funds / Total Liquid Assets</v>
      </c>
      <c r="R935" s="16" t="str">
        <f t="shared" si="236"/>
        <v>L06M</v>
      </c>
      <c r="S935" s="16" t="s">
        <v>54</v>
      </c>
      <c r="T935" s="20">
        <v>1</v>
      </c>
      <c r="U935" s="21">
        <v>6</v>
      </c>
      <c r="V935" s="53" t="str">
        <f t="shared" si="223"/>
        <v>ALTER TABLE MDL_ABT_B_PD_TDC_S01 ADD I_SDC_R_PLZO_MNTO_CR_L06M NUMBER;</v>
      </c>
      <c r="W935" s="9" t="str">
        <f>","&amp;H935&amp;"(CASE WHEN TIPO_CNSM_CD='"&amp;P935&amp;"' AND "&amp;X935&amp;" THEN "&amp;G935&amp;" END) AS "&amp;I935</f>
        <v>,SUM(CASE WHEN TIPO_CNSM_CD='LQFN_TLQA' AND INSTRUMENT_CD='LQFN_TLQA' AND B.PERIODOMES BETWEEN TO_CHAR(ADD_MONTHS(A.REF_DATE,-6),'YYYYMM') AND TO_CHAR(ADD_MONTHS(A.REF_DATE,-1),'YYYYMM') THEN DC_R_INST_MNTO END) AS I_SDC_R_PLZO_MNTO_CR_L06M</v>
      </c>
      <c r="X935" s="54" t="str">
        <f t="shared" si="232"/>
        <v>INSTRUMENT_CD='LQFN_TLQA' AND B.PERIODOMES BETWEEN TO_CHAR(ADD_MONTHS(A.REF_DATE,-6),'YYYYMM') AND TO_CHAR(ADD_MONTHS(A.REF_DATE,-1),'YYYYMM')</v>
      </c>
      <c r="Y935" s="54" t="str">
        <f>","&amp;I935&amp;"=B."&amp;I935</f>
        <v>,I_SDC_R_PLZO_MNTO_CR_L06M=B.I_SDC_R_PLZO_MNTO_CR_L06M</v>
      </c>
      <c r="Z935" s="40" t="str">
        <f>",B."&amp;I935</f>
        <v>,B.I_SDC_R_PLZO_MNTO_CR_L06M</v>
      </c>
    </row>
    <row r="936" spans="1:26" x14ac:dyDescent="0.25">
      <c r="A936" s="8" t="s">
        <v>400</v>
      </c>
      <c r="B936" s="21">
        <f t="shared" si="208"/>
        <v>935</v>
      </c>
      <c r="C936" s="15">
        <f t="shared" si="209"/>
        <v>25</v>
      </c>
      <c r="D936" s="15">
        <f t="shared" si="227"/>
        <v>36</v>
      </c>
      <c r="F936" s="48" t="s">
        <v>411</v>
      </c>
      <c r="G936" s="15" t="s">
        <v>395</v>
      </c>
      <c r="H936" s="15" t="s">
        <v>86</v>
      </c>
      <c r="I936" s="61" t="str">
        <f t="shared" si="231"/>
        <v>I_SDC_R_PLZO_MNTO_CR_L12M</v>
      </c>
      <c r="J936" s="15" cm="1">
        <f t="array" ref="J936">SUMPRODUCT(--(I936=$I$2:$I$625))</f>
        <v>0</v>
      </c>
      <c r="K936" s="14">
        <f t="shared" si="237"/>
        <v>25</v>
      </c>
      <c r="L936" s="15" t="s">
        <v>511</v>
      </c>
      <c r="M936" s="15" t="s">
        <v>10</v>
      </c>
      <c r="N936" s="14" t="s">
        <v>17</v>
      </c>
      <c r="O936" s="15" t="str">
        <f>"R_PLZO_MNTO_"&amp;F936</f>
        <v>R_PLZO_MNTO_CR</v>
      </c>
      <c r="P936" s="15" t="s">
        <v>517</v>
      </c>
      <c r="Q936" s="15" t="str">
        <f>VLOOKUP(L936,Nomencalture!$G$48:$H$50,2,0)</f>
        <v>Liquid Funds / Total Liquid Assets</v>
      </c>
      <c r="R936" s="16" t="str">
        <f t="shared" si="236"/>
        <v>L12M</v>
      </c>
      <c r="S936" s="16" t="s">
        <v>54</v>
      </c>
      <c r="T936" s="20">
        <v>1</v>
      </c>
      <c r="U936" s="21">
        <v>12</v>
      </c>
      <c r="V936" s="53" t="str">
        <f t="shared" si="223"/>
        <v>ALTER TABLE MDL_ABT_B_PD_TDC_S01 ADD I_SDC_R_PLZO_MNTO_CR_L12M NUMBER;</v>
      </c>
      <c r="W936" s="9" t="str">
        <f>","&amp;H936&amp;"(CASE WHEN TIPO_CNSM_CD='"&amp;P936&amp;"' AND "&amp;X936&amp;" THEN "&amp;G936&amp;" END) AS "&amp;I936</f>
        <v>,SUM(CASE WHEN TIPO_CNSM_CD='LQFN_TLQA' AND INSTRUMENT_CD='LQFN_TLQA' AND B.PERIODOMES BETWEEN TO_CHAR(ADD_MONTHS(A.REF_DATE,-12),'YYYYMM') AND TO_CHAR(ADD_MONTHS(A.REF_DATE,-1),'YYYYMM') THEN DC_R_INST_MNTO END) AS I_SDC_R_PLZO_MNTO_CR_L12M</v>
      </c>
      <c r="X936" s="54" t="str">
        <f t="shared" si="232"/>
        <v>INSTRUMENT_CD='LQFN_TLQA' AND B.PERIODOMES BETWEEN TO_CHAR(ADD_MONTHS(A.REF_DATE,-12),'YYYYMM') AND TO_CHAR(ADD_MONTHS(A.REF_DATE,-1),'YYYYMM')</v>
      </c>
      <c r="Y936" s="54" t="str">
        <f>","&amp;I936&amp;"=B."&amp;I936</f>
        <v>,I_SDC_R_PLZO_MNTO_CR_L12M=B.I_SDC_R_PLZO_MNTO_CR_L12M</v>
      </c>
      <c r="Z936" s="40" t="str">
        <f>",B."&amp;I936</f>
        <v>,B.I_SDC_R_PLZO_MNTO_CR_L12M</v>
      </c>
    </row>
    <row r="937" spans="1:26" s="34" customFormat="1" ht="15.75" thickBot="1" x14ac:dyDescent="0.3">
      <c r="A937" s="58" t="s">
        <v>400</v>
      </c>
      <c r="B937" s="35">
        <f t="shared" si="208"/>
        <v>936</v>
      </c>
      <c r="C937" s="36">
        <f t="shared" si="209"/>
        <v>26</v>
      </c>
      <c r="D937" s="36">
        <f t="shared" si="227"/>
        <v>36</v>
      </c>
      <c r="E937" s="50"/>
      <c r="F937" s="50" t="s">
        <v>411</v>
      </c>
      <c r="G937" s="36" t="s">
        <v>395</v>
      </c>
      <c r="H937" s="18" t="s">
        <v>86</v>
      </c>
      <c r="I937" s="63" t="str">
        <f t="shared" si="231"/>
        <v>I_SDC_R_PLZO_MNTO_CR_L13_24</v>
      </c>
      <c r="J937" s="36" cm="1">
        <f t="array" ref="J937">SUMPRODUCT(--(I937=$I$2:$I$625))</f>
        <v>0</v>
      </c>
      <c r="K937" s="37">
        <f t="shared" si="237"/>
        <v>27</v>
      </c>
      <c r="L937" s="36" t="s">
        <v>511</v>
      </c>
      <c r="M937" s="36" t="s">
        <v>10</v>
      </c>
      <c r="N937" s="37" t="s">
        <v>17</v>
      </c>
      <c r="O937" s="36" t="str">
        <f>"R_PLZO_MNTO_"&amp;F937</f>
        <v>R_PLZO_MNTO_CR</v>
      </c>
      <c r="P937" s="36" t="s">
        <v>517</v>
      </c>
      <c r="Q937" s="36" t="str">
        <f>VLOOKUP(L937,Nomencalture!$G$48:$H$50,2,0)</f>
        <v>Liquid Funds / Total Liquid Assets</v>
      </c>
      <c r="R937" s="38" t="str">
        <f t="shared" si="236"/>
        <v>L13_24</v>
      </c>
      <c r="S937" s="38" t="s">
        <v>54</v>
      </c>
      <c r="T937" s="39">
        <v>13</v>
      </c>
      <c r="U937" s="35">
        <v>24</v>
      </c>
      <c r="V937" s="53" t="str">
        <f t="shared" si="223"/>
        <v>ALTER TABLE MDL_ABT_B_PD_TDC_S01 ADD I_SDC_R_PLZO_MNTO_CR_L13_24 NUMBER;</v>
      </c>
      <c r="W937" s="9" t="str">
        <f>","&amp;H937&amp;"(CASE WHEN TIPO_CNSM_CD='"&amp;P937&amp;"' AND "&amp;X937&amp;" THEN "&amp;G937&amp;" END) AS "&amp;I937</f>
        <v>,SUM(CASE WHEN TIPO_CNSM_CD='LQFN_TLQA' AND INSTRUMENT_CD='LQFN_TLQA' AND B.PERIODOMES BETWEEN TO_CHAR(ADD_MONTHS(A.REF_DATE,-24),'YYYYMM') AND TO_CHAR(ADD_MONTHS(A.REF_DATE,-13),'YYYYMM') THEN DC_R_INST_MNTO END) AS I_SDC_R_PLZO_MNTO_CR_L13_24</v>
      </c>
      <c r="X937" s="59" t="str">
        <f t="shared" si="232"/>
        <v>INSTRUMENT_CD='LQFN_TLQA' AND B.PERIODOMES BETWEEN TO_CHAR(ADD_MONTHS(A.REF_DATE,-24),'YYYYMM') AND TO_CHAR(ADD_MONTHS(A.REF_DATE,-13),'YYYYMM')</v>
      </c>
      <c r="Y937" s="59" t="str">
        <f>","&amp;I937&amp;"=B."&amp;I937</f>
        <v>,I_SDC_R_PLZO_MNTO_CR_L13_24=B.I_SDC_R_PLZO_MNTO_CR_L13_24</v>
      </c>
      <c r="Z937" s="42" t="str">
        <f>",B."&amp;I937</f>
        <v>,B.I_SDC_R_PLZO_MNTO_CR_L13_24</v>
      </c>
    </row>
    <row r="938" spans="1:26" x14ac:dyDescent="0.25">
      <c r="A938" s="8" t="s">
        <v>400</v>
      </c>
      <c r="B938" s="21">
        <f t="shared" si="208"/>
        <v>937</v>
      </c>
      <c r="C938" s="15">
        <f t="shared" si="209"/>
        <v>1</v>
      </c>
      <c r="D938" s="15">
        <f t="shared" ref="D938:D962" si="238">IF(MOD(B937,26)=0,D937+1,D937)</f>
        <v>37</v>
      </c>
      <c r="F938" s="48" t="s">
        <v>411</v>
      </c>
      <c r="G938" s="15" t="str">
        <f t="shared" ref="G938:G944" si="239">N938&amp;"_INST_MNTO"</f>
        <v>R_INST_MNTO</v>
      </c>
      <c r="H938" s="15" t="s">
        <v>85</v>
      </c>
      <c r="I938" s="61" t="str">
        <f>M938&amp;"_"&amp;IF(N938&lt;&gt;"R",N938&amp;"_","")&amp;O938&amp;IF(R938&lt;&gt;"", "_", "")&amp;R938</f>
        <v>I_R_OTRO_MNTO_CR_00MB</v>
      </c>
      <c r="J938" s="15" cm="1">
        <f t="array" ref="J938">SUMPRODUCT(--(I938=$I$2:$I$625))</f>
        <v>0</v>
      </c>
      <c r="K938" s="14">
        <f t="shared" si="237"/>
        <v>21</v>
      </c>
      <c r="L938" s="15" t="s">
        <v>512</v>
      </c>
      <c r="M938" s="15" t="s">
        <v>10</v>
      </c>
      <c r="N938" s="14" t="s">
        <v>11</v>
      </c>
      <c r="O938" s="15" t="str">
        <f>"R_OTRO_MNTO_"&amp;F938</f>
        <v>R_OTRO_MNTO_CR</v>
      </c>
      <c r="P938" s="15" t="s">
        <v>518</v>
      </c>
      <c r="Q938" s="15" t="str">
        <f>VLOOKUP(L938,Nomencalture!$G$48:$H$50,2,0)</f>
        <v>Other Liquid Assets/ Total Liquid Assets</v>
      </c>
      <c r="R938" s="16" t="str">
        <f t="shared" ref="R938:R944" si="240">IF(AND(S938="P",N938="R"),TEXT(T938,"00")&amp;"MB",IF(T938&gt;1,"L"&amp;TEXT(T938,"00")&amp;"_"&amp;TEXT(U938,"00"),"L"&amp;TEXT(U938,"00")&amp;"M"))</f>
        <v>00MB</v>
      </c>
      <c r="S938" s="16" t="s">
        <v>90</v>
      </c>
      <c r="T938" s="21">
        <v>0</v>
      </c>
      <c r="U938" s="21">
        <v>0</v>
      </c>
      <c r="V938" s="53" t="str">
        <f t="shared" si="223"/>
        <v>ALTER TABLE MDL_ABT_B_PD_TDC_S01 ADD I_R_OTRO_MNTO_CR_00MB NUMBER;</v>
      </c>
      <c r="W938" s="9" t="str">
        <f>","&amp;H938&amp;"(CASE WHEN TIPO_CNSM_CD='"&amp;P938&amp;"' AND "&amp;X938&amp;" THEN "&amp;G938&amp;" END) AS "&amp;I938</f>
        <v>,AVG(CASE WHEN TIPO_CNSM_CD='OLQA_TLQA' AND INSTRUMENT_CD='OLQA_TLQA' AND B.PERIODOMES=TO_CHAR(ADD_MONTHS(A.REF_DATE,-0),'YYYYMM') THEN R_INST_MNTO END) AS I_R_OTRO_MNTO_CR_00MB</v>
      </c>
      <c r="X938" s="54" t="str">
        <f t="shared" si="232"/>
        <v>INSTRUMENT_CD='OLQA_TLQA' AND B.PERIODOMES=TO_CHAR(ADD_MONTHS(A.REF_DATE,-0),'YYYYMM')</v>
      </c>
      <c r="Y938" s="54" t="str">
        <f>","&amp;I938&amp;"=B."&amp;I938</f>
        <v>,I_R_OTRO_MNTO_CR_00MB=B.I_R_OTRO_MNTO_CR_00MB</v>
      </c>
      <c r="Z938" s="40" t="str">
        <f>",B."&amp;I938</f>
        <v>,B.I_R_OTRO_MNTO_CR_00MB</v>
      </c>
    </row>
    <row r="939" spans="1:26" x14ac:dyDescent="0.25">
      <c r="A939" s="8" t="s">
        <v>400</v>
      </c>
      <c r="B939" s="21">
        <f t="shared" si="208"/>
        <v>938</v>
      </c>
      <c r="C939" s="15">
        <f t="shared" si="209"/>
        <v>2</v>
      </c>
      <c r="D939" s="15">
        <f t="shared" si="238"/>
        <v>37</v>
      </c>
      <c r="F939" s="48" t="s">
        <v>411</v>
      </c>
      <c r="G939" s="15" t="str">
        <f t="shared" si="239"/>
        <v>R_INST_MNTO</v>
      </c>
      <c r="H939" s="15" t="s">
        <v>85</v>
      </c>
      <c r="I939" s="61" t="str">
        <f t="shared" ref="I939:I940" si="241">M939&amp;"_"&amp;IF(N939&lt;&gt;"R",N939&amp;"_","")&amp;O939&amp;IF(R939&lt;&gt;"", "_", "")&amp;R939</f>
        <v>I_R_OTRO_MNTO_CR_01MB</v>
      </c>
      <c r="J939" s="15" cm="1">
        <f t="array" ref="J939">SUMPRODUCT(--(I939=$I$2:$I$625))</f>
        <v>0</v>
      </c>
      <c r="K939" s="14">
        <f t="shared" si="237"/>
        <v>21</v>
      </c>
      <c r="L939" s="15" t="s">
        <v>512</v>
      </c>
      <c r="M939" s="15" t="s">
        <v>10</v>
      </c>
      <c r="N939" s="14" t="s">
        <v>11</v>
      </c>
      <c r="O939" s="15" t="str">
        <f>"R_OTRO_MNTO_"&amp;F939</f>
        <v>R_OTRO_MNTO_CR</v>
      </c>
      <c r="P939" s="15" t="s">
        <v>518</v>
      </c>
      <c r="Q939" s="15" t="str">
        <f>VLOOKUP(L939,Nomencalture!$G$48:$H$50,2,0)</f>
        <v>Other Liquid Assets/ Total Liquid Assets</v>
      </c>
      <c r="R939" s="16" t="str">
        <f t="shared" si="240"/>
        <v>01MB</v>
      </c>
      <c r="S939" s="16" t="s">
        <v>90</v>
      </c>
      <c r="T939" s="21">
        <v>1</v>
      </c>
      <c r="U939" s="21">
        <v>1</v>
      </c>
      <c r="V939" s="53" t="str">
        <f t="shared" si="223"/>
        <v>ALTER TABLE MDL_ABT_B_PD_TDC_S01 ADD I_R_OTRO_MNTO_CR_01MB NUMBER;</v>
      </c>
      <c r="W939" s="9" t="str">
        <f>","&amp;H939&amp;"(CASE WHEN TIPO_CNSM_CD='"&amp;P939&amp;"' AND "&amp;X939&amp;" THEN "&amp;G939&amp;" END) AS "&amp;I939</f>
        <v>,AVG(CASE WHEN TIPO_CNSM_CD='OLQA_TLQA' AND INSTRUMENT_CD='OLQA_TLQA' AND B.PERIODOMES=TO_CHAR(ADD_MONTHS(A.REF_DATE,-1),'YYYYMM') THEN R_INST_MNTO END) AS I_R_OTRO_MNTO_CR_01MB</v>
      </c>
      <c r="X939" s="54" t="str">
        <f t="shared" si="232"/>
        <v>INSTRUMENT_CD='OLQA_TLQA' AND B.PERIODOMES=TO_CHAR(ADD_MONTHS(A.REF_DATE,-1),'YYYYMM')</v>
      </c>
      <c r="Y939" s="54" t="str">
        <f>","&amp;I939&amp;"=B."&amp;I939</f>
        <v>,I_R_OTRO_MNTO_CR_01MB=B.I_R_OTRO_MNTO_CR_01MB</v>
      </c>
      <c r="Z939" s="40" t="str">
        <f>",B."&amp;I939</f>
        <v>,B.I_R_OTRO_MNTO_CR_01MB</v>
      </c>
    </row>
    <row r="940" spans="1:26" x14ac:dyDescent="0.25">
      <c r="A940" s="8" t="s">
        <v>400</v>
      </c>
      <c r="B940" s="21">
        <f t="shared" si="208"/>
        <v>939</v>
      </c>
      <c r="C940" s="15">
        <f t="shared" si="209"/>
        <v>3</v>
      </c>
      <c r="D940" s="15">
        <f t="shared" si="238"/>
        <v>37</v>
      </c>
      <c r="F940" s="48" t="s">
        <v>411</v>
      </c>
      <c r="G940" s="15" t="str">
        <f t="shared" si="239"/>
        <v>R_INST_MNTO</v>
      </c>
      <c r="H940" s="15" t="s">
        <v>85</v>
      </c>
      <c r="I940" s="61" t="str">
        <f t="shared" si="241"/>
        <v>I_R_OTRO_MNTO_CR_02MB</v>
      </c>
      <c r="J940" s="15" cm="1">
        <f t="array" ref="J940">SUMPRODUCT(--(I940=$I$2:$I$625))</f>
        <v>0</v>
      </c>
      <c r="K940" s="14">
        <f t="shared" si="237"/>
        <v>21</v>
      </c>
      <c r="L940" s="15" t="s">
        <v>512</v>
      </c>
      <c r="M940" s="15" t="s">
        <v>10</v>
      </c>
      <c r="N940" s="14" t="s">
        <v>11</v>
      </c>
      <c r="O940" s="15" t="str">
        <f>"R_OTRO_MNTO_"&amp;F940</f>
        <v>R_OTRO_MNTO_CR</v>
      </c>
      <c r="P940" s="15" t="s">
        <v>518</v>
      </c>
      <c r="Q940" s="15" t="str">
        <f>VLOOKUP(L940,Nomencalture!$G$48:$H$50,2,0)</f>
        <v>Other Liquid Assets/ Total Liquid Assets</v>
      </c>
      <c r="R940" s="16" t="str">
        <f t="shared" si="240"/>
        <v>02MB</v>
      </c>
      <c r="S940" s="16" t="s">
        <v>90</v>
      </c>
      <c r="T940" s="21">
        <v>2</v>
      </c>
      <c r="U940" s="21">
        <v>2</v>
      </c>
      <c r="V940" s="53" t="str">
        <f t="shared" si="223"/>
        <v>ALTER TABLE MDL_ABT_B_PD_TDC_S01 ADD I_R_OTRO_MNTO_CR_02MB NUMBER;</v>
      </c>
      <c r="W940" s="9" t="str">
        <f>","&amp;H940&amp;"(CASE WHEN TIPO_CNSM_CD='"&amp;P940&amp;"' AND "&amp;X940&amp;" THEN "&amp;G940&amp;" END) AS "&amp;I940</f>
        <v>,AVG(CASE WHEN TIPO_CNSM_CD='OLQA_TLQA' AND INSTRUMENT_CD='OLQA_TLQA' AND B.PERIODOMES=TO_CHAR(ADD_MONTHS(A.REF_DATE,-2),'YYYYMM') THEN R_INST_MNTO END) AS I_R_OTRO_MNTO_CR_02MB</v>
      </c>
      <c r="X940" s="54" t="str">
        <f t="shared" si="232"/>
        <v>INSTRUMENT_CD='OLQA_TLQA' AND B.PERIODOMES=TO_CHAR(ADD_MONTHS(A.REF_DATE,-2),'YYYYMM')</v>
      </c>
      <c r="Y940" s="54" t="str">
        <f>","&amp;I940&amp;"=B."&amp;I940</f>
        <v>,I_R_OTRO_MNTO_CR_02MB=B.I_R_OTRO_MNTO_CR_02MB</v>
      </c>
      <c r="Z940" s="40" t="str">
        <f>",B."&amp;I940</f>
        <v>,B.I_R_OTRO_MNTO_CR_02MB</v>
      </c>
    </row>
    <row r="941" spans="1:26" x14ac:dyDescent="0.25">
      <c r="A941" s="8" t="s">
        <v>400</v>
      </c>
      <c r="B941" s="21">
        <f t="shared" si="208"/>
        <v>940</v>
      </c>
      <c r="C941" s="15">
        <f t="shared" si="209"/>
        <v>4</v>
      </c>
      <c r="D941" s="15">
        <f t="shared" si="238"/>
        <v>37</v>
      </c>
      <c r="F941" s="48" t="s">
        <v>411</v>
      </c>
      <c r="G941" s="15" t="str">
        <f t="shared" si="239"/>
        <v>R_INST_MNTO</v>
      </c>
      <c r="H941" s="15" t="s">
        <v>85</v>
      </c>
      <c r="I941" s="61" t="str">
        <f>M941&amp;"_"&amp;IF(N941&lt;&gt;"R",N941&amp;"_","")&amp;O941&amp;IF(R941&lt;&gt;"", "_", "")&amp;R941</f>
        <v>I_R_OTRO_MNTO_CR_03MB</v>
      </c>
      <c r="J941" s="15" cm="1">
        <f t="array" ref="J941">SUMPRODUCT(--(I941=$I$2:$I$625))</f>
        <v>0</v>
      </c>
      <c r="K941" s="14">
        <f t="shared" si="237"/>
        <v>21</v>
      </c>
      <c r="L941" s="15" t="s">
        <v>512</v>
      </c>
      <c r="M941" s="15" t="s">
        <v>10</v>
      </c>
      <c r="N941" s="14" t="s">
        <v>11</v>
      </c>
      <c r="O941" s="15" t="str">
        <f>"R_OTRO_MNTO_"&amp;F941</f>
        <v>R_OTRO_MNTO_CR</v>
      </c>
      <c r="P941" s="15" t="s">
        <v>518</v>
      </c>
      <c r="Q941" s="15" t="str">
        <f>VLOOKUP(L941,Nomencalture!$G$48:$H$50,2,0)</f>
        <v>Other Liquid Assets/ Total Liquid Assets</v>
      </c>
      <c r="R941" s="16" t="str">
        <f t="shared" si="240"/>
        <v>03MB</v>
      </c>
      <c r="S941" s="16" t="s">
        <v>90</v>
      </c>
      <c r="T941" s="21">
        <v>3</v>
      </c>
      <c r="U941" s="21">
        <v>3</v>
      </c>
      <c r="V941" s="53" t="str">
        <f t="shared" si="223"/>
        <v>ALTER TABLE MDL_ABT_B_PD_TDC_S01 ADD I_R_OTRO_MNTO_CR_03MB NUMBER;</v>
      </c>
      <c r="W941" s="9" t="str">
        <f>","&amp;H941&amp;"(CASE WHEN TIPO_CNSM_CD='"&amp;P941&amp;"' AND "&amp;X941&amp;" THEN "&amp;G941&amp;" END) AS "&amp;I941</f>
        <v>,AVG(CASE WHEN TIPO_CNSM_CD='OLQA_TLQA' AND INSTRUMENT_CD='OLQA_TLQA' AND B.PERIODOMES=TO_CHAR(ADD_MONTHS(A.REF_DATE,-3),'YYYYMM') THEN R_INST_MNTO END) AS I_R_OTRO_MNTO_CR_03MB</v>
      </c>
      <c r="X941" s="54" t="str">
        <f t="shared" si="232"/>
        <v>INSTRUMENT_CD='OLQA_TLQA' AND B.PERIODOMES=TO_CHAR(ADD_MONTHS(A.REF_DATE,-3),'YYYYMM')</v>
      </c>
      <c r="Y941" s="54" t="str">
        <f>","&amp;I941&amp;"=B."&amp;I941</f>
        <v>,I_R_OTRO_MNTO_CR_03MB=B.I_R_OTRO_MNTO_CR_03MB</v>
      </c>
      <c r="Z941" s="40" t="str">
        <f>",B."&amp;I941</f>
        <v>,B.I_R_OTRO_MNTO_CR_03MB</v>
      </c>
    </row>
    <row r="942" spans="1:26" x14ac:dyDescent="0.25">
      <c r="A942" s="8" t="s">
        <v>400</v>
      </c>
      <c r="B942" s="21">
        <f t="shared" si="208"/>
        <v>941</v>
      </c>
      <c r="C942" s="15">
        <f t="shared" si="209"/>
        <v>5</v>
      </c>
      <c r="D942" s="15">
        <f t="shared" si="238"/>
        <v>37</v>
      </c>
      <c r="F942" s="48" t="s">
        <v>411</v>
      </c>
      <c r="G942" s="15" t="str">
        <f t="shared" si="239"/>
        <v>R_INST_MNTO</v>
      </c>
      <c r="H942" s="15" t="s">
        <v>85</v>
      </c>
      <c r="I942" s="61" t="str">
        <f t="shared" ref="I942:I963" si="242">M942&amp;"_"&amp;IF(N942&lt;&gt;"R",N942&amp;"_","")&amp;O942&amp;IF(R942&lt;&gt;"", "_", "")&amp;R942</f>
        <v>I_R_OTRO_MNTO_CR_06MB</v>
      </c>
      <c r="J942" s="15" cm="1">
        <f t="array" ref="J942">SUMPRODUCT(--(I942=$I$2:$I$625))</f>
        <v>0</v>
      </c>
      <c r="K942" s="14">
        <f t="shared" si="237"/>
        <v>21</v>
      </c>
      <c r="L942" s="15" t="s">
        <v>512</v>
      </c>
      <c r="M942" s="15" t="s">
        <v>10</v>
      </c>
      <c r="N942" s="14" t="s">
        <v>11</v>
      </c>
      <c r="O942" s="15" t="str">
        <f>"R_OTRO_MNTO_"&amp;F942</f>
        <v>R_OTRO_MNTO_CR</v>
      </c>
      <c r="P942" s="15" t="s">
        <v>518</v>
      </c>
      <c r="Q942" s="15" t="str">
        <f>VLOOKUP(L942,Nomencalture!$G$48:$H$50,2,0)</f>
        <v>Other Liquid Assets/ Total Liquid Assets</v>
      </c>
      <c r="R942" s="16" t="str">
        <f t="shared" si="240"/>
        <v>06MB</v>
      </c>
      <c r="S942" s="16" t="s">
        <v>90</v>
      </c>
      <c r="T942" s="21">
        <v>6</v>
      </c>
      <c r="U942" s="21">
        <v>6</v>
      </c>
      <c r="V942" s="53" t="str">
        <f t="shared" si="223"/>
        <v>ALTER TABLE MDL_ABT_B_PD_TDC_S01 ADD I_R_OTRO_MNTO_CR_06MB NUMBER;</v>
      </c>
      <c r="W942" s="9" t="str">
        <f>","&amp;H942&amp;"(CASE WHEN TIPO_CNSM_CD='"&amp;P942&amp;"' AND "&amp;X942&amp;" THEN "&amp;G942&amp;" END) AS "&amp;I942</f>
        <v>,AVG(CASE WHEN TIPO_CNSM_CD='OLQA_TLQA' AND INSTRUMENT_CD='OLQA_TLQA' AND B.PERIODOMES=TO_CHAR(ADD_MONTHS(A.REF_DATE,-6),'YYYYMM') THEN R_INST_MNTO END) AS I_R_OTRO_MNTO_CR_06MB</v>
      </c>
      <c r="X942" s="54" t="str">
        <f t="shared" si="232"/>
        <v>INSTRUMENT_CD='OLQA_TLQA' AND B.PERIODOMES=TO_CHAR(ADD_MONTHS(A.REF_DATE,-6),'YYYYMM')</v>
      </c>
      <c r="Y942" s="54" t="str">
        <f>","&amp;I942&amp;"=B."&amp;I942</f>
        <v>,I_R_OTRO_MNTO_CR_06MB=B.I_R_OTRO_MNTO_CR_06MB</v>
      </c>
      <c r="Z942" s="40" t="str">
        <f>",B."&amp;I942</f>
        <v>,B.I_R_OTRO_MNTO_CR_06MB</v>
      </c>
    </row>
    <row r="943" spans="1:26" x14ac:dyDescent="0.25">
      <c r="A943" s="8" t="s">
        <v>400</v>
      </c>
      <c r="B943" s="21">
        <f t="shared" si="208"/>
        <v>942</v>
      </c>
      <c r="C943" s="15">
        <f t="shared" si="209"/>
        <v>6</v>
      </c>
      <c r="D943" s="15">
        <f t="shared" si="238"/>
        <v>37</v>
      </c>
      <c r="F943" s="48" t="s">
        <v>411</v>
      </c>
      <c r="G943" s="15" t="str">
        <f t="shared" si="239"/>
        <v>R_INST_MNTO</v>
      </c>
      <c r="H943" s="15" t="s">
        <v>85</v>
      </c>
      <c r="I943" s="61" t="str">
        <f t="shared" si="242"/>
        <v>I_R_OTRO_MNTO_CR_09MB</v>
      </c>
      <c r="J943" s="15" cm="1">
        <f t="array" ref="J943">SUMPRODUCT(--(I943=$I$2:$I$625))</f>
        <v>0</v>
      </c>
      <c r="K943" s="14">
        <f t="shared" si="237"/>
        <v>21</v>
      </c>
      <c r="L943" s="15" t="s">
        <v>512</v>
      </c>
      <c r="M943" s="15" t="s">
        <v>10</v>
      </c>
      <c r="N943" s="14" t="s">
        <v>11</v>
      </c>
      <c r="O943" s="15" t="str">
        <f>"R_OTRO_MNTO_"&amp;F943</f>
        <v>R_OTRO_MNTO_CR</v>
      </c>
      <c r="P943" s="15" t="s">
        <v>518</v>
      </c>
      <c r="Q943" s="15" t="str">
        <f>VLOOKUP(L943,Nomencalture!$G$48:$H$50,2,0)</f>
        <v>Other Liquid Assets/ Total Liquid Assets</v>
      </c>
      <c r="R943" s="16" t="str">
        <f t="shared" si="240"/>
        <v>09MB</v>
      </c>
      <c r="S943" s="16" t="s">
        <v>90</v>
      </c>
      <c r="T943" s="21">
        <v>9</v>
      </c>
      <c r="U943" s="21">
        <v>9</v>
      </c>
      <c r="V943" s="53" t="str">
        <f t="shared" si="223"/>
        <v>ALTER TABLE MDL_ABT_B_PD_TDC_S01 ADD I_R_OTRO_MNTO_CR_09MB NUMBER;</v>
      </c>
      <c r="W943" s="9" t="str">
        <f>","&amp;H943&amp;"(CASE WHEN TIPO_CNSM_CD='"&amp;P943&amp;"' AND "&amp;X943&amp;" THEN "&amp;G943&amp;" END) AS "&amp;I943</f>
        <v>,AVG(CASE WHEN TIPO_CNSM_CD='OLQA_TLQA' AND INSTRUMENT_CD='OLQA_TLQA' AND B.PERIODOMES=TO_CHAR(ADD_MONTHS(A.REF_DATE,-9),'YYYYMM') THEN R_INST_MNTO END) AS I_R_OTRO_MNTO_CR_09MB</v>
      </c>
      <c r="X943" s="54" t="str">
        <f t="shared" si="232"/>
        <v>INSTRUMENT_CD='OLQA_TLQA' AND B.PERIODOMES=TO_CHAR(ADD_MONTHS(A.REF_DATE,-9),'YYYYMM')</v>
      </c>
      <c r="Y943" s="54" t="str">
        <f>","&amp;I943&amp;"=B."&amp;I943</f>
        <v>,I_R_OTRO_MNTO_CR_09MB=B.I_R_OTRO_MNTO_CR_09MB</v>
      </c>
      <c r="Z943" s="40" t="str">
        <f>",B."&amp;I943</f>
        <v>,B.I_R_OTRO_MNTO_CR_09MB</v>
      </c>
    </row>
    <row r="944" spans="1:26" x14ac:dyDescent="0.25">
      <c r="A944" s="8" t="s">
        <v>400</v>
      </c>
      <c r="B944" s="21">
        <f t="shared" si="208"/>
        <v>943</v>
      </c>
      <c r="C944" s="15">
        <f t="shared" si="209"/>
        <v>7</v>
      </c>
      <c r="D944" s="15">
        <f t="shared" si="238"/>
        <v>37</v>
      </c>
      <c r="F944" s="48" t="s">
        <v>411</v>
      </c>
      <c r="G944" s="15" t="str">
        <f t="shared" si="239"/>
        <v>R_INST_MNTO</v>
      </c>
      <c r="H944" s="15" t="s">
        <v>85</v>
      </c>
      <c r="I944" s="61" t="str">
        <f t="shared" si="242"/>
        <v>I_R_OTRO_MNTO_CR_12MB</v>
      </c>
      <c r="J944" s="15" cm="1">
        <f t="array" ref="J944">SUMPRODUCT(--(I944=$I$2:$I$625))</f>
        <v>0</v>
      </c>
      <c r="K944" s="14">
        <f t="shared" si="237"/>
        <v>21</v>
      </c>
      <c r="L944" s="15" t="s">
        <v>512</v>
      </c>
      <c r="M944" s="15" t="s">
        <v>10</v>
      </c>
      <c r="N944" s="14" t="s">
        <v>11</v>
      </c>
      <c r="O944" s="15" t="str">
        <f>"R_OTRO_MNTO_"&amp;F944</f>
        <v>R_OTRO_MNTO_CR</v>
      </c>
      <c r="P944" s="15" t="s">
        <v>518</v>
      </c>
      <c r="Q944" s="15" t="str">
        <f>VLOOKUP(L944,Nomencalture!$G$48:$H$50,2,0)</f>
        <v>Other Liquid Assets/ Total Liquid Assets</v>
      </c>
      <c r="R944" s="16" t="str">
        <f t="shared" si="240"/>
        <v>12MB</v>
      </c>
      <c r="S944" s="16" t="s">
        <v>90</v>
      </c>
      <c r="T944" s="21">
        <v>12</v>
      </c>
      <c r="U944" s="21">
        <v>12</v>
      </c>
      <c r="V944" s="53" t="str">
        <f t="shared" si="223"/>
        <v>ALTER TABLE MDL_ABT_B_PD_TDC_S01 ADD I_R_OTRO_MNTO_CR_12MB NUMBER;</v>
      </c>
      <c r="W944" s="9" t="str">
        <f>","&amp;H944&amp;"(CASE WHEN TIPO_CNSM_CD='"&amp;P944&amp;"' AND "&amp;X944&amp;" THEN "&amp;G944&amp;" END) AS "&amp;I944</f>
        <v>,AVG(CASE WHEN TIPO_CNSM_CD='OLQA_TLQA' AND INSTRUMENT_CD='OLQA_TLQA' AND B.PERIODOMES=TO_CHAR(ADD_MONTHS(A.REF_DATE,-12),'YYYYMM') THEN R_INST_MNTO END) AS I_R_OTRO_MNTO_CR_12MB</v>
      </c>
      <c r="X944" s="54" t="str">
        <f t="shared" si="232"/>
        <v>INSTRUMENT_CD='OLQA_TLQA' AND B.PERIODOMES=TO_CHAR(ADD_MONTHS(A.REF_DATE,-12),'YYYYMM')</v>
      </c>
      <c r="Y944" s="54" t="str">
        <f>","&amp;I944&amp;"=B."&amp;I944</f>
        <v>,I_R_OTRO_MNTO_CR_12MB=B.I_R_OTRO_MNTO_CR_12MB</v>
      </c>
      <c r="Z944" s="40" t="str">
        <f>",B."&amp;I944</f>
        <v>,B.I_R_OTRO_MNTO_CR_12MB</v>
      </c>
    </row>
    <row r="945" spans="1:26" x14ac:dyDescent="0.25">
      <c r="A945" s="8" t="s">
        <v>400</v>
      </c>
      <c r="B945" s="21">
        <f t="shared" si="208"/>
        <v>944</v>
      </c>
      <c r="C945" s="15">
        <f t="shared" si="209"/>
        <v>8</v>
      </c>
      <c r="D945" s="15">
        <f t="shared" si="238"/>
        <v>37</v>
      </c>
      <c r="F945" s="48" t="s">
        <v>411</v>
      </c>
      <c r="G945" s="15" t="str">
        <f t="shared" ref="G945:G951" si="243">N945&amp;"_R_INST_MNTO"</f>
        <v>MV_R_INST_MNTO</v>
      </c>
      <c r="H945" s="15" t="s">
        <v>85</v>
      </c>
      <c r="I945" s="61" t="str">
        <f t="shared" si="242"/>
        <v>I_MV_R_OTRO_MNTO_CR_L00M</v>
      </c>
      <c r="J945" s="15" cm="1">
        <f t="array" ref="J945">SUMPRODUCT(--(I945=$I$2:$I$625))</f>
        <v>0</v>
      </c>
      <c r="K945" s="14">
        <f t="shared" si="237"/>
        <v>24</v>
      </c>
      <c r="L945" s="15" t="s">
        <v>512</v>
      </c>
      <c r="M945" s="15" t="s">
        <v>10</v>
      </c>
      <c r="N945" s="14" t="s">
        <v>520</v>
      </c>
      <c r="O945" s="15" t="str">
        <f>"R_OTRO_MNTO_"&amp;F945</f>
        <v>R_OTRO_MNTO_CR</v>
      </c>
      <c r="P945" s="15" t="s">
        <v>518</v>
      </c>
      <c r="Q945" s="15" t="str">
        <f>VLOOKUP(L945,Nomencalture!$G$48:$H$50,2,0)</f>
        <v>Other Liquid Assets/ Total Liquid Assets</v>
      </c>
      <c r="R945" s="16" t="str">
        <f>IF(AND(S945="P",N945="R"),TEXT(T945,"00")&amp;"MB",IF(OR(T945&gt;1,N945="VM"),"L"&amp;TEXT(T945,"00")&amp;"_"&amp;TEXT(U945,"00"),"L"&amp;TEXT(U945,"00")&amp;"M"))</f>
        <v>L00M</v>
      </c>
      <c r="S945" s="16" t="s">
        <v>90</v>
      </c>
      <c r="T945" s="20">
        <v>1</v>
      </c>
      <c r="U945" s="21">
        <v>0</v>
      </c>
      <c r="V945" s="53" t="str">
        <f t="shared" si="223"/>
        <v>ALTER TABLE MDL_ABT_B_PD_TDC_S01 ADD I_MV_R_OTRO_MNTO_CR_L00M NUMBER;</v>
      </c>
      <c r="W945" s="9" t="str">
        <f>","&amp;H945&amp;"(CASE WHEN TIPO_CNSM_CD='"&amp;P945&amp;"' AND "&amp;X945&amp;" THEN "&amp;G945&amp;" END) AS "&amp;I945</f>
        <v>,AVG(CASE WHEN TIPO_CNSM_CD='OLQA_TLQA' AND INSTRUMENT_CD='OLQA_TLQA' AND B.PERIODOMES=TO_CHAR(ADD_MONTHS(A.REF_DATE,-0),'YYYYMM') THEN MV_R_INST_MNTO END) AS I_MV_R_OTRO_MNTO_CR_L00M</v>
      </c>
      <c r="X945" s="54" t="str">
        <f t="shared" si="232"/>
        <v>INSTRUMENT_CD='OLQA_TLQA' AND B.PERIODOMES=TO_CHAR(ADD_MONTHS(A.REF_DATE,-0),'YYYYMM')</v>
      </c>
      <c r="Y945" s="54" t="str">
        <f>","&amp;I945&amp;"=B."&amp;I945</f>
        <v>,I_MV_R_OTRO_MNTO_CR_L00M=B.I_MV_R_OTRO_MNTO_CR_L00M</v>
      </c>
      <c r="Z945" s="40" t="str">
        <f>",B."&amp;I945</f>
        <v>,B.I_MV_R_OTRO_MNTO_CR_L00M</v>
      </c>
    </row>
    <row r="946" spans="1:26" x14ac:dyDescent="0.25">
      <c r="A946" s="8" t="s">
        <v>400</v>
      </c>
      <c r="B946" s="21">
        <f t="shared" si="208"/>
        <v>945</v>
      </c>
      <c r="C946" s="15">
        <f t="shared" si="209"/>
        <v>9</v>
      </c>
      <c r="D946" s="15">
        <f t="shared" si="238"/>
        <v>37</v>
      </c>
      <c r="F946" s="48" t="s">
        <v>411</v>
      </c>
      <c r="G946" s="15" t="str">
        <f t="shared" si="243"/>
        <v>MV_R_INST_MNTO</v>
      </c>
      <c r="H946" s="15" t="s">
        <v>85</v>
      </c>
      <c r="I946" s="61" t="str">
        <f t="shared" si="242"/>
        <v>I_MV_R_OTRO_MNTO_CR_L02_01</v>
      </c>
      <c r="J946" s="15" cm="1">
        <f t="array" ref="J946">SUMPRODUCT(--(I946=$I$2:$I$625))</f>
        <v>0</v>
      </c>
      <c r="K946" s="14">
        <f t="shared" si="237"/>
        <v>26</v>
      </c>
      <c r="L946" s="15" t="s">
        <v>512</v>
      </c>
      <c r="M946" s="15" t="s">
        <v>10</v>
      </c>
      <c r="N946" s="14" t="s">
        <v>520</v>
      </c>
      <c r="O946" s="15" t="str">
        <f>"R_OTRO_MNTO_"&amp;F946</f>
        <v>R_OTRO_MNTO_CR</v>
      </c>
      <c r="P946" s="15" t="s">
        <v>518</v>
      </c>
      <c r="Q946" s="15" t="str">
        <f>VLOOKUP(L946,Nomencalture!$G$48:$H$50,2,0)</f>
        <v>Other Liquid Assets/ Total Liquid Assets</v>
      </c>
      <c r="R946" s="16" t="str">
        <f>IF(AND(S946="P",N946="R"),TEXT(T946,"00")&amp;"MB",IF(OR(T946&gt;1,N946="VM"),"L"&amp;TEXT(T946,"00")&amp;"_"&amp;TEXT(U946,"00"),"L"&amp;TEXT(U946,"00")&amp;"M"))</f>
        <v>L02_01</v>
      </c>
      <c r="S946" s="16" t="s">
        <v>90</v>
      </c>
      <c r="T946" s="16">
        <v>2</v>
      </c>
      <c r="U946" s="22">
        <v>1</v>
      </c>
      <c r="V946" s="53" t="str">
        <f t="shared" si="223"/>
        <v>ALTER TABLE MDL_ABT_B_PD_TDC_S01 ADD I_MV_R_OTRO_MNTO_CR_L02_01 NUMBER;</v>
      </c>
      <c r="W946" s="9" t="str">
        <f>","&amp;H946&amp;"(CASE WHEN TIPO_CNSM_CD='"&amp;P946&amp;"' AND "&amp;X946&amp;" THEN "&amp;G946&amp;" END) AS "&amp;I946</f>
        <v>,AVG(CASE WHEN TIPO_CNSM_CD='OLQA_TLQA' AND INSTRUMENT_CD='OLQA_TLQA' AND B.PERIODOMES=TO_CHAR(ADD_MONTHS(A.REF_DATE,-1),'YYYYMM') THEN MV_R_INST_MNTO END) AS I_MV_R_OTRO_MNTO_CR_L02_01</v>
      </c>
      <c r="X946" s="54" t="str">
        <f t="shared" si="232"/>
        <v>INSTRUMENT_CD='OLQA_TLQA' AND B.PERIODOMES=TO_CHAR(ADD_MONTHS(A.REF_DATE,-1),'YYYYMM')</v>
      </c>
      <c r="Y946" s="54" t="str">
        <f>","&amp;I946&amp;"=B."&amp;I946</f>
        <v>,I_MV_R_OTRO_MNTO_CR_L02_01=B.I_MV_R_OTRO_MNTO_CR_L02_01</v>
      </c>
      <c r="Z946" s="40" t="str">
        <f>",B."&amp;I946</f>
        <v>,B.I_MV_R_OTRO_MNTO_CR_L02_01</v>
      </c>
    </row>
    <row r="947" spans="1:26" x14ac:dyDescent="0.25">
      <c r="A947" s="8" t="s">
        <v>400</v>
      </c>
      <c r="B947" s="21">
        <f t="shared" si="208"/>
        <v>946</v>
      </c>
      <c r="C947" s="15">
        <f t="shared" si="209"/>
        <v>10</v>
      </c>
      <c r="D947" s="15">
        <f t="shared" si="238"/>
        <v>37</v>
      </c>
      <c r="F947" s="48" t="s">
        <v>411</v>
      </c>
      <c r="G947" s="15" t="str">
        <f t="shared" si="243"/>
        <v>MV_R_INST_MNTO</v>
      </c>
      <c r="H947" s="15" t="s">
        <v>85</v>
      </c>
      <c r="I947" s="61" t="str">
        <f t="shared" si="242"/>
        <v>I_MV_R_OTRO_MNTO_CR_L03_02</v>
      </c>
      <c r="J947" s="15" cm="1">
        <f t="array" ref="J947">SUMPRODUCT(--(I947=$I$2:$I$625))</f>
        <v>0</v>
      </c>
      <c r="K947" s="14">
        <f t="shared" si="237"/>
        <v>26</v>
      </c>
      <c r="L947" s="15" t="s">
        <v>512</v>
      </c>
      <c r="M947" s="15" t="s">
        <v>10</v>
      </c>
      <c r="N947" s="14" t="s">
        <v>520</v>
      </c>
      <c r="O947" s="15" t="str">
        <f>"R_OTRO_MNTO_"&amp;F947</f>
        <v>R_OTRO_MNTO_CR</v>
      </c>
      <c r="P947" s="15" t="s">
        <v>518</v>
      </c>
      <c r="Q947" s="15" t="str">
        <f>VLOOKUP(L947,Nomencalture!$G$48:$H$50,2,0)</f>
        <v>Other Liquid Assets/ Total Liquid Assets</v>
      </c>
      <c r="R947" s="16" t="str">
        <f t="shared" ref="R947:R951" si="244">IF(AND(S947="P",N947="R"),TEXT(T947,"00")&amp;"MB",IF(OR(T947&gt;1,N947="VM"),"L"&amp;TEXT(T947,"00")&amp;"_"&amp;TEXT(U947,"00"),"L"&amp;TEXT(U947,"00")&amp;"M"))</f>
        <v>L03_02</v>
      </c>
      <c r="S947" s="16" t="s">
        <v>90</v>
      </c>
      <c r="T947" s="16">
        <v>3</v>
      </c>
      <c r="U947" s="22">
        <v>2</v>
      </c>
      <c r="V947" s="53" t="str">
        <f t="shared" si="223"/>
        <v>ALTER TABLE MDL_ABT_B_PD_TDC_S01 ADD I_MV_R_OTRO_MNTO_CR_L03_02 NUMBER;</v>
      </c>
      <c r="W947" s="9" t="str">
        <f>","&amp;H947&amp;"(CASE WHEN TIPO_CNSM_CD='"&amp;P947&amp;"' AND "&amp;X947&amp;" THEN "&amp;G947&amp;" END) AS "&amp;I947</f>
        <v>,AVG(CASE WHEN TIPO_CNSM_CD='OLQA_TLQA' AND INSTRUMENT_CD='OLQA_TLQA' AND B.PERIODOMES=TO_CHAR(ADD_MONTHS(A.REF_DATE,-2),'YYYYMM') THEN MV_R_INST_MNTO END) AS I_MV_R_OTRO_MNTO_CR_L03_02</v>
      </c>
      <c r="X947" s="54" t="str">
        <f t="shared" si="232"/>
        <v>INSTRUMENT_CD='OLQA_TLQA' AND B.PERIODOMES=TO_CHAR(ADD_MONTHS(A.REF_DATE,-2),'YYYYMM')</v>
      </c>
      <c r="Y947" s="54" t="str">
        <f>","&amp;I947&amp;"=B."&amp;I947</f>
        <v>,I_MV_R_OTRO_MNTO_CR_L03_02=B.I_MV_R_OTRO_MNTO_CR_L03_02</v>
      </c>
      <c r="Z947" s="40" t="str">
        <f>",B."&amp;I947</f>
        <v>,B.I_MV_R_OTRO_MNTO_CR_L03_02</v>
      </c>
    </row>
    <row r="948" spans="1:26" x14ac:dyDescent="0.25">
      <c r="A948" s="8" t="s">
        <v>400</v>
      </c>
      <c r="B948" s="21">
        <f t="shared" si="208"/>
        <v>947</v>
      </c>
      <c r="C948" s="15">
        <f t="shared" si="209"/>
        <v>11</v>
      </c>
      <c r="D948" s="15">
        <f t="shared" si="238"/>
        <v>37</v>
      </c>
      <c r="F948" s="48" t="s">
        <v>411</v>
      </c>
      <c r="G948" s="15" t="str">
        <f t="shared" si="243"/>
        <v>QV_R_INST_MNTO</v>
      </c>
      <c r="H948" s="15" t="s">
        <v>85</v>
      </c>
      <c r="I948" s="61" t="str">
        <f t="shared" si="242"/>
        <v>I_QV_R_OTRO_MNTO_CR_L06_03</v>
      </c>
      <c r="J948" s="15" cm="1">
        <f t="array" ref="J948">SUMPRODUCT(--(I948=$I$2:$I$625))</f>
        <v>0</v>
      </c>
      <c r="K948" s="14">
        <f t="shared" si="237"/>
        <v>26</v>
      </c>
      <c r="L948" s="15" t="s">
        <v>512</v>
      </c>
      <c r="M948" s="15" t="s">
        <v>10</v>
      </c>
      <c r="N948" s="14" t="s">
        <v>521</v>
      </c>
      <c r="O948" s="15" t="str">
        <f>"R_OTRO_MNTO_"&amp;F948</f>
        <v>R_OTRO_MNTO_CR</v>
      </c>
      <c r="P948" s="15" t="s">
        <v>518</v>
      </c>
      <c r="Q948" s="15" t="str">
        <f>VLOOKUP(L948,Nomencalture!$G$48:$H$50,2,0)</f>
        <v>Other Liquid Assets/ Total Liquid Assets</v>
      </c>
      <c r="R948" s="16" t="str">
        <f t="shared" si="244"/>
        <v>L06_03</v>
      </c>
      <c r="S948" s="16" t="s">
        <v>90</v>
      </c>
      <c r="T948" s="16">
        <v>6</v>
      </c>
      <c r="U948" s="22">
        <v>3</v>
      </c>
      <c r="V948" s="53" t="str">
        <f t="shared" si="223"/>
        <v>ALTER TABLE MDL_ABT_B_PD_TDC_S01 ADD I_QV_R_OTRO_MNTO_CR_L06_03 NUMBER;</v>
      </c>
      <c r="W948" s="9" t="str">
        <f>","&amp;H948&amp;"(CASE WHEN TIPO_CNSM_CD='"&amp;P948&amp;"' AND "&amp;X948&amp;" THEN "&amp;G948&amp;" END) AS "&amp;I948</f>
        <v>,AVG(CASE WHEN TIPO_CNSM_CD='OLQA_TLQA' AND INSTRUMENT_CD='OLQA_TLQA' AND B.PERIODOMES=TO_CHAR(ADD_MONTHS(A.REF_DATE,-3),'YYYYMM') THEN QV_R_INST_MNTO END) AS I_QV_R_OTRO_MNTO_CR_L06_03</v>
      </c>
      <c r="X948" s="54" t="str">
        <f t="shared" si="232"/>
        <v>INSTRUMENT_CD='OLQA_TLQA' AND B.PERIODOMES=TO_CHAR(ADD_MONTHS(A.REF_DATE,-3),'YYYYMM')</v>
      </c>
      <c r="Y948" s="54" t="str">
        <f>","&amp;I948&amp;"=B."&amp;I948</f>
        <v>,I_QV_R_OTRO_MNTO_CR_L06_03=B.I_QV_R_OTRO_MNTO_CR_L06_03</v>
      </c>
      <c r="Z948" s="40" t="str">
        <f>",B."&amp;I948</f>
        <v>,B.I_QV_R_OTRO_MNTO_CR_L06_03</v>
      </c>
    </row>
    <row r="949" spans="1:26" x14ac:dyDescent="0.25">
      <c r="A949" s="8" t="s">
        <v>400</v>
      </c>
      <c r="B949" s="21">
        <f t="shared" si="208"/>
        <v>948</v>
      </c>
      <c r="C949" s="15">
        <f t="shared" si="209"/>
        <v>12</v>
      </c>
      <c r="D949" s="15">
        <f t="shared" si="238"/>
        <v>37</v>
      </c>
      <c r="F949" s="48" t="s">
        <v>411</v>
      </c>
      <c r="G949" s="15" t="str">
        <f t="shared" si="243"/>
        <v>QV_R_INST_MNTO</v>
      </c>
      <c r="H949" s="15" t="s">
        <v>85</v>
      </c>
      <c r="I949" s="61" t="str">
        <f t="shared" si="242"/>
        <v>I_QV_R_OTRO_MNTO_CR_L09_06</v>
      </c>
      <c r="J949" s="15" cm="1">
        <f t="array" ref="J949">SUMPRODUCT(--(I949=$I$2:$I$625))</f>
        <v>0</v>
      </c>
      <c r="K949" s="14">
        <f t="shared" si="237"/>
        <v>26</v>
      </c>
      <c r="L949" s="15" t="s">
        <v>512</v>
      </c>
      <c r="M949" s="15" t="s">
        <v>10</v>
      </c>
      <c r="N949" s="14" t="s">
        <v>521</v>
      </c>
      <c r="O949" s="15" t="str">
        <f>"R_OTRO_MNTO_"&amp;F949</f>
        <v>R_OTRO_MNTO_CR</v>
      </c>
      <c r="P949" s="15" t="s">
        <v>518</v>
      </c>
      <c r="Q949" s="15" t="str">
        <f>VLOOKUP(L949,Nomencalture!$G$48:$H$50,2,0)</f>
        <v>Other Liquid Assets/ Total Liquid Assets</v>
      </c>
      <c r="R949" s="16" t="str">
        <f t="shared" si="244"/>
        <v>L09_06</v>
      </c>
      <c r="S949" s="16" t="s">
        <v>90</v>
      </c>
      <c r="T949" s="16">
        <v>9</v>
      </c>
      <c r="U949" s="22">
        <v>6</v>
      </c>
      <c r="V949" s="53" t="str">
        <f t="shared" si="223"/>
        <v>ALTER TABLE MDL_ABT_B_PD_TDC_S01 ADD I_QV_R_OTRO_MNTO_CR_L09_06 NUMBER;</v>
      </c>
      <c r="W949" s="9" t="str">
        <f>","&amp;H949&amp;"(CASE WHEN TIPO_CNSM_CD='"&amp;P949&amp;"' AND "&amp;X949&amp;" THEN "&amp;G949&amp;" END) AS "&amp;I949</f>
        <v>,AVG(CASE WHEN TIPO_CNSM_CD='OLQA_TLQA' AND INSTRUMENT_CD='OLQA_TLQA' AND B.PERIODOMES=TO_CHAR(ADD_MONTHS(A.REF_DATE,-6),'YYYYMM') THEN QV_R_INST_MNTO END) AS I_QV_R_OTRO_MNTO_CR_L09_06</v>
      </c>
      <c r="X949" s="54" t="str">
        <f t="shared" si="232"/>
        <v>INSTRUMENT_CD='OLQA_TLQA' AND B.PERIODOMES=TO_CHAR(ADD_MONTHS(A.REF_DATE,-6),'YYYYMM')</v>
      </c>
      <c r="Y949" s="54" t="str">
        <f>","&amp;I949&amp;"=B."&amp;I949</f>
        <v>,I_QV_R_OTRO_MNTO_CR_L09_06=B.I_QV_R_OTRO_MNTO_CR_L09_06</v>
      </c>
      <c r="Z949" s="40" t="str">
        <f>",B."&amp;I949</f>
        <v>,B.I_QV_R_OTRO_MNTO_CR_L09_06</v>
      </c>
    </row>
    <row r="950" spans="1:26" x14ac:dyDescent="0.25">
      <c r="A950" s="8" t="s">
        <v>400</v>
      </c>
      <c r="B950" s="21">
        <f t="shared" si="208"/>
        <v>949</v>
      </c>
      <c r="C950" s="15">
        <f t="shared" si="209"/>
        <v>13</v>
      </c>
      <c r="D950" s="15">
        <f t="shared" si="238"/>
        <v>37</v>
      </c>
      <c r="F950" s="48" t="s">
        <v>411</v>
      </c>
      <c r="G950" s="15" t="str">
        <f t="shared" si="243"/>
        <v>QV_R_INST_MNTO</v>
      </c>
      <c r="H950" s="15" t="s">
        <v>85</v>
      </c>
      <c r="I950" s="61" t="str">
        <f t="shared" si="242"/>
        <v>I_QV_R_OTRO_MNTO_CR_L12_09</v>
      </c>
      <c r="J950" s="15" cm="1">
        <f t="array" ref="J950">SUMPRODUCT(--(I950=$I$2:$I$625))</f>
        <v>0</v>
      </c>
      <c r="K950" s="14">
        <f t="shared" si="237"/>
        <v>26</v>
      </c>
      <c r="L950" s="15" t="s">
        <v>512</v>
      </c>
      <c r="M950" s="15" t="s">
        <v>10</v>
      </c>
      <c r="N950" s="14" t="s">
        <v>521</v>
      </c>
      <c r="O950" s="15" t="str">
        <f>"R_OTRO_MNTO_"&amp;F950</f>
        <v>R_OTRO_MNTO_CR</v>
      </c>
      <c r="P950" s="15" t="s">
        <v>518</v>
      </c>
      <c r="Q950" s="15" t="str">
        <f>VLOOKUP(L950,Nomencalture!$G$48:$H$50,2,0)</f>
        <v>Other Liquid Assets/ Total Liquid Assets</v>
      </c>
      <c r="R950" s="16" t="str">
        <f t="shared" si="244"/>
        <v>L12_09</v>
      </c>
      <c r="S950" s="16" t="s">
        <v>90</v>
      </c>
      <c r="T950" s="16">
        <v>12</v>
      </c>
      <c r="U950" s="22">
        <v>9</v>
      </c>
      <c r="V950" s="53" t="str">
        <f t="shared" si="223"/>
        <v>ALTER TABLE MDL_ABT_B_PD_TDC_S01 ADD I_QV_R_OTRO_MNTO_CR_L12_09 NUMBER;</v>
      </c>
      <c r="W950" s="9" t="str">
        <f>","&amp;H950&amp;"(CASE WHEN TIPO_CNSM_CD='"&amp;P950&amp;"' AND "&amp;X950&amp;" THEN "&amp;G950&amp;" END) AS "&amp;I950</f>
        <v>,AVG(CASE WHEN TIPO_CNSM_CD='OLQA_TLQA' AND INSTRUMENT_CD='OLQA_TLQA' AND B.PERIODOMES=TO_CHAR(ADD_MONTHS(A.REF_DATE,-9),'YYYYMM') THEN QV_R_INST_MNTO END) AS I_QV_R_OTRO_MNTO_CR_L12_09</v>
      </c>
      <c r="X950" s="54" t="str">
        <f t="shared" ref="X950:X963" si="245">IF(S950="P","INSTRUMENT_CD='"&amp;P950&amp;"' AND B.PERIODOMES=TO_CHAR(ADD_MONTHS(A.REF_DATE,-"&amp;U950&amp;"),'YYYYMM')","INSTRUMENT_CD='"&amp;P950&amp;"' AND B.PERIODOMES BETWEEN TO_CHAR(ADD_MONTHS(A.REF_DATE,-"&amp;U950&amp;"),'YYYYMM') AND TO_CHAR(ADD_MONTHS(A.REF_DATE,-"&amp;T950&amp;"),'YYYYMM')")</f>
        <v>INSTRUMENT_CD='OLQA_TLQA' AND B.PERIODOMES=TO_CHAR(ADD_MONTHS(A.REF_DATE,-9),'YYYYMM')</v>
      </c>
      <c r="Y950" s="54" t="str">
        <f>","&amp;I950&amp;"=B."&amp;I950</f>
        <v>,I_QV_R_OTRO_MNTO_CR_L12_09=B.I_QV_R_OTRO_MNTO_CR_L12_09</v>
      </c>
      <c r="Z950" s="40" t="str">
        <f>",B."&amp;I950</f>
        <v>,B.I_QV_R_OTRO_MNTO_CR_L12_09</v>
      </c>
    </row>
    <row r="951" spans="1:26" x14ac:dyDescent="0.25">
      <c r="A951" s="8" t="s">
        <v>400</v>
      </c>
      <c r="B951" s="21">
        <f t="shared" si="208"/>
        <v>950</v>
      </c>
      <c r="C951" s="15">
        <f t="shared" si="209"/>
        <v>14</v>
      </c>
      <c r="D951" s="15">
        <f t="shared" si="238"/>
        <v>37</v>
      </c>
      <c r="F951" s="48" t="s">
        <v>411</v>
      </c>
      <c r="G951" s="15" t="str">
        <f t="shared" si="243"/>
        <v>SV_R_INST_MNTO</v>
      </c>
      <c r="H951" s="15" t="s">
        <v>85</v>
      </c>
      <c r="I951" s="61" t="str">
        <f t="shared" si="242"/>
        <v>I_SV_R_OTRO_MNTO_CR_L12_06</v>
      </c>
      <c r="J951" s="15" cm="1">
        <f t="array" ref="J951">SUMPRODUCT(--(I951=$I$2:$I$625))</f>
        <v>0</v>
      </c>
      <c r="K951" s="14">
        <f t="shared" si="237"/>
        <v>26</v>
      </c>
      <c r="L951" s="15" t="s">
        <v>512</v>
      </c>
      <c r="M951" s="15" t="s">
        <v>10</v>
      </c>
      <c r="N951" s="14" t="s">
        <v>523</v>
      </c>
      <c r="O951" s="15" t="str">
        <f>"R_OTRO_MNTO_"&amp;F951</f>
        <v>R_OTRO_MNTO_CR</v>
      </c>
      <c r="P951" s="15" t="s">
        <v>518</v>
      </c>
      <c r="Q951" s="15" t="str">
        <f>VLOOKUP(L951,Nomencalture!$G$48:$H$50,2,0)</f>
        <v>Other Liquid Assets/ Total Liquid Assets</v>
      </c>
      <c r="R951" s="16" t="str">
        <f t="shared" si="244"/>
        <v>L12_06</v>
      </c>
      <c r="S951" s="16" t="s">
        <v>90</v>
      </c>
      <c r="T951" s="16">
        <v>12</v>
      </c>
      <c r="U951" s="22">
        <v>6</v>
      </c>
      <c r="V951" s="53" t="str">
        <f t="shared" si="223"/>
        <v>ALTER TABLE MDL_ABT_B_PD_TDC_S01 ADD I_SV_R_OTRO_MNTO_CR_L12_06 NUMBER;</v>
      </c>
      <c r="W951" s="9" t="str">
        <f>","&amp;H951&amp;"(CASE WHEN TIPO_CNSM_CD='"&amp;P951&amp;"' AND "&amp;X951&amp;" THEN "&amp;G951&amp;" END) AS "&amp;I951</f>
        <v>,AVG(CASE WHEN TIPO_CNSM_CD='OLQA_TLQA' AND INSTRUMENT_CD='OLQA_TLQA' AND B.PERIODOMES=TO_CHAR(ADD_MONTHS(A.REF_DATE,-6),'YYYYMM') THEN SV_R_INST_MNTO END) AS I_SV_R_OTRO_MNTO_CR_L12_06</v>
      </c>
      <c r="X951" s="54" t="str">
        <f t="shared" si="245"/>
        <v>INSTRUMENT_CD='OLQA_TLQA' AND B.PERIODOMES=TO_CHAR(ADD_MONTHS(A.REF_DATE,-6),'YYYYMM')</v>
      </c>
      <c r="Y951" s="54" t="str">
        <f>","&amp;I951&amp;"=B."&amp;I951</f>
        <v>,I_SV_R_OTRO_MNTO_CR_L12_06=B.I_SV_R_OTRO_MNTO_CR_L12_06</v>
      </c>
      <c r="Z951" s="40" t="str">
        <f>",B."&amp;I951</f>
        <v>,B.I_SV_R_OTRO_MNTO_CR_L12_06</v>
      </c>
    </row>
    <row r="952" spans="1:26" x14ac:dyDescent="0.25">
      <c r="A952" s="8" t="s">
        <v>400</v>
      </c>
      <c r="B952" s="21">
        <f t="shared" si="208"/>
        <v>951</v>
      </c>
      <c r="C952" s="15">
        <f t="shared" si="209"/>
        <v>15</v>
      </c>
      <c r="D952" s="15">
        <f t="shared" si="238"/>
        <v>37</v>
      </c>
      <c r="F952" s="48" t="s">
        <v>411</v>
      </c>
      <c r="G952" s="15" t="str">
        <f t="shared" ref="G952:G955" si="246">"R_INST_MNTO"</f>
        <v>R_INST_MNTO</v>
      </c>
      <c r="H952" s="15" t="s">
        <v>85</v>
      </c>
      <c r="I952" s="61" t="str">
        <f t="shared" si="242"/>
        <v>I_AV_R_OTRO_MNTO_CR_L03M</v>
      </c>
      <c r="J952" s="15" cm="1">
        <f t="array" ref="J952">SUMPRODUCT(--(I952=$I$2:$I$625))</f>
        <v>0</v>
      </c>
      <c r="K952" s="14">
        <f t="shared" si="237"/>
        <v>24</v>
      </c>
      <c r="L952" s="15" t="s">
        <v>512</v>
      </c>
      <c r="M952" s="15" t="s">
        <v>10</v>
      </c>
      <c r="N952" s="14" t="s">
        <v>15</v>
      </c>
      <c r="O952" s="15" t="str">
        <f>"R_OTRO_MNTO_"&amp;F952</f>
        <v>R_OTRO_MNTO_CR</v>
      </c>
      <c r="P952" s="15" t="s">
        <v>518</v>
      </c>
      <c r="Q952" s="15" t="str">
        <f>VLOOKUP(L952,Nomencalture!$G$48:$H$50,2,0)</f>
        <v>Other Liquid Assets/ Total Liquid Assets</v>
      </c>
      <c r="R952" s="16" t="str">
        <f>IF(AND(S952="P",N952="R"),TEXT(T952,"00")&amp;"MB",IF(OR(T952&gt;1,N952="VM"),"L"&amp;TEXT(T952,"00")&amp;"_"&amp;TEXT(U952,"00"),"L"&amp;TEXT(U952,"00")&amp;"M"))</f>
        <v>L03M</v>
      </c>
      <c r="S952" s="16" t="s">
        <v>54</v>
      </c>
      <c r="T952" s="20">
        <v>1</v>
      </c>
      <c r="U952" s="21">
        <v>3</v>
      </c>
      <c r="V952" s="53" t="str">
        <f t="shared" si="223"/>
        <v>ALTER TABLE MDL_ABT_B_PD_TDC_S01 ADD I_AV_R_OTRO_MNTO_CR_L03M NUMBER;</v>
      </c>
      <c r="W952" s="9" t="str">
        <f>","&amp;H952&amp;"(CASE WHEN TIPO_CNSM_CD='"&amp;P952&amp;"' AND "&amp;X952&amp;" THEN "&amp;G952&amp;" END) AS "&amp;I952</f>
        <v>,AVG(CASE WHEN TIPO_CNSM_CD='OLQA_TLQA' AND INSTRUMENT_CD='OLQA_TLQA' AND B.PERIODOMES BETWEEN TO_CHAR(ADD_MONTHS(A.REF_DATE,-3),'YYYYMM') AND TO_CHAR(ADD_MONTHS(A.REF_DATE,-1),'YYYYMM') THEN R_INST_MNTO END) AS I_AV_R_OTRO_MNTO_CR_L03M</v>
      </c>
      <c r="X952" s="54" t="str">
        <f t="shared" si="245"/>
        <v>INSTRUMENT_CD='OLQA_TLQA' AND B.PERIODOMES BETWEEN TO_CHAR(ADD_MONTHS(A.REF_DATE,-3),'YYYYMM') AND TO_CHAR(ADD_MONTHS(A.REF_DATE,-1),'YYYYMM')</v>
      </c>
      <c r="Y952" s="54" t="str">
        <f>","&amp;I952&amp;"=B."&amp;I952</f>
        <v>,I_AV_R_OTRO_MNTO_CR_L03M=B.I_AV_R_OTRO_MNTO_CR_L03M</v>
      </c>
      <c r="Z952" s="40" t="str">
        <f>",B."&amp;I952</f>
        <v>,B.I_AV_R_OTRO_MNTO_CR_L03M</v>
      </c>
    </row>
    <row r="953" spans="1:26" x14ac:dyDescent="0.25">
      <c r="A953" s="8" t="s">
        <v>400</v>
      </c>
      <c r="B953" s="21">
        <f t="shared" si="208"/>
        <v>952</v>
      </c>
      <c r="C953" s="15">
        <f t="shared" si="209"/>
        <v>16</v>
      </c>
      <c r="D953" s="15">
        <f t="shared" si="238"/>
        <v>37</v>
      </c>
      <c r="F953" s="48" t="s">
        <v>411</v>
      </c>
      <c r="G953" s="15" t="str">
        <f t="shared" si="246"/>
        <v>R_INST_MNTO</v>
      </c>
      <c r="H953" s="15" t="s">
        <v>85</v>
      </c>
      <c r="I953" s="61" t="str">
        <f t="shared" si="242"/>
        <v>I_AV_R_OTRO_MNTO_CR_L06M</v>
      </c>
      <c r="J953" s="15" cm="1">
        <f t="array" ref="J953">SUMPRODUCT(--(I953=$I$2:$I$625))</f>
        <v>0</v>
      </c>
      <c r="K953" s="14">
        <f t="shared" si="237"/>
        <v>24</v>
      </c>
      <c r="L953" s="15" t="s">
        <v>512</v>
      </c>
      <c r="M953" s="15" t="s">
        <v>10</v>
      </c>
      <c r="N953" s="14" t="s">
        <v>15</v>
      </c>
      <c r="O953" s="15" t="str">
        <f>"R_OTRO_MNTO_"&amp;F953</f>
        <v>R_OTRO_MNTO_CR</v>
      </c>
      <c r="P953" s="15" t="s">
        <v>518</v>
      </c>
      <c r="Q953" s="15" t="str">
        <f>VLOOKUP(L953,Nomencalture!$G$48:$H$50,2,0)</f>
        <v>Other Liquid Assets/ Total Liquid Assets</v>
      </c>
      <c r="R953" s="16" t="str">
        <f>IF(AND(S953="P",N953="R"),TEXT(T953,"00")&amp;"MB",IF(OR(T953&gt;1,N953="VM"),"L"&amp;TEXT(T953,"00")&amp;"_"&amp;TEXT(U953,"00"),"L"&amp;TEXT(U953,"00")&amp;"M"))</f>
        <v>L06M</v>
      </c>
      <c r="S953" s="16" t="s">
        <v>54</v>
      </c>
      <c r="T953" s="20">
        <v>1</v>
      </c>
      <c r="U953" s="21">
        <v>6</v>
      </c>
      <c r="V953" s="53" t="str">
        <f t="shared" si="223"/>
        <v>ALTER TABLE MDL_ABT_B_PD_TDC_S01 ADD I_AV_R_OTRO_MNTO_CR_L06M NUMBER;</v>
      </c>
      <c r="W953" s="9" t="str">
        <f>","&amp;H953&amp;"(CASE WHEN TIPO_CNSM_CD='"&amp;P953&amp;"' AND "&amp;X953&amp;" THEN "&amp;G953&amp;" END) AS "&amp;I953</f>
        <v>,AVG(CASE WHEN TIPO_CNSM_CD='OLQA_TLQA' AND INSTRUMENT_CD='OLQA_TLQA' AND B.PERIODOMES BETWEEN TO_CHAR(ADD_MONTHS(A.REF_DATE,-6),'YYYYMM') AND TO_CHAR(ADD_MONTHS(A.REF_DATE,-1),'YYYYMM') THEN R_INST_MNTO END) AS I_AV_R_OTRO_MNTO_CR_L06M</v>
      </c>
      <c r="X953" s="54" t="str">
        <f t="shared" si="245"/>
        <v>INSTRUMENT_CD='OLQA_TLQA' AND B.PERIODOMES BETWEEN TO_CHAR(ADD_MONTHS(A.REF_DATE,-6),'YYYYMM') AND TO_CHAR(ADD_MONTHS(A.REF_DATE,-1),'YYYYMM')</v>
      </c>
      <c r="Y953" s="54" t="str">
        <f>","&amp;I953&amp;"=B."&amp;I953</f>
        <v>,I_AV_R_OTRO_MNTO_CR_L06M=B.I_AV_R_OTRO_MNTO_CR_L06M</v>
      </c>
      <c r="Z953" s="40" t="str">
        <f>",B."&amp;I953</f>
        <v>,B.I_AV_R_OTRO_MNTO_CR_L06M</v>
      </c>
    </row>
    <row r="954" spans="1:26" x14ac:dyDescent="0.25">
      <c r="A954" s="8" t="s">
        <v>400</v>
      </c>
      <c r="B954" s="21">
        <f t="shared" si="208"/>
        <v>953</v>
      </c>
      <c r="C954" s="15">
        <f t="shared" si="209"/>
        <v>17</v>
      </c>
      <c r="D954" s="15">
        <f t="shared" si="238"/>
        <v>37</v>
      </c>
      <c r="F954" s="48" t="s">
        <v>411</v>
      </c>
      <c r="G954" s="15" t="str">
        <f t="shared" si="246"/>
        <v>R_INST_MNTO</v>
      </c>
      <c r="H954" s="15" t="s">
        <v>85</v>
      </c>
      <c r="I954" s="61" t="str">
        <f t="shared" si="242"/>
        <v>I_AV_R_OTRO_MNTO_CR_L12M</v>
      </c>
      <c r="J954" s="15" cm="1">
        <f t="array" ref="J954">SUMPRODUCT(--(I954=$I$2:$I$625))</f>
        <v>0</v>
      </c>
      <c r="K954" s="14">
        <f t="shared" si="237"/>
        <v>24</v>
      </c>
      <c r="L954" s="15" t="s">
        <v>512</v>
      </c>
      <c r="M954" s="15" t="s">
        <v>10</v>
      </c>
      <c r="N954" s="14" t="s">
        <v>15</v>
      </c>
      <c r="O954" s="15" t="str">
        <f>"R_OTRO_MNTO_"&amp;F954</f>
        <v>R_OTRO_MNTO_CR</v>
      </c>
      <c r="P954" s="15" t="s">
        <v>518</v>
      </c>
      <c r="Q954" s="15" t="str">
        <f>VLOOKUP(L954,Nomencalture!$G$48:$H$50,2,0)</f>
        <v>Other Liquid Assets/ Total Liquid Assets</v>
      </c>
      <c r="R954" s="16" t="str">
        <f t="shared" ref="R954:R963" si="247">IF(AND(S954="P",N954="R"),TEXT(T954,"00")&amp;"MB",IF(OR(T954&gt;1,N954="VM"),"L"&amp;TEXT(T954,"00")&amp;"_"&amp;TEXT(U954,"00"),"L"&amp;TEXT(U954,"00")&amp;"M"))</f>
        <v>L12M</v>
      </c>
      <c r="S954" s="16" t="s">
        <v>54</v>
      </c>
      <c r="T954" s="20">
        <v>1</v>
      </c>
      <c r="U954" s="21">
        <v>12</v>
      </c>
      <c r="V954" s="53" t="str">
        <f t="shared" si="223"/>
        <v>ALTER TABLE MDL_ABT_B_PD_TDC_S01 ADD I_AV_R_OTRO_MNTO_CR_L12M NUMBER;</v>
      </c>
      <c r="W954" s="9" t="str">
        <f>","&amp;H954&amp;"(CASE WHEN TIPO_CNSM_CD='"&amp;P954&amp;"' AND "&amp;X954&amp;" THEN "&amp;G954&amp;" END) AS "&amp;I954</f>
        <v>,AVG(CASE WHEN TIPO_CNSM_CD='OLQA_TLQA' AND INSTRUMENT_CD='OLQA_TLQA' AND B.PERIODOMES BETWEEN TO_CHAR(ADD_MONTHS(A.REF_DATE,-12),'YYYYMM') AND TO_CHAR(ADD_MONTHS(A.REF_DATE,-1),'YYYYMM') THEN R_INST_MNTO END) AS I_AV_R_OTRO_MNTO_CR_L12M</v>
      </c>
      <c r="X954" s="54" t="str">
        <f t="shared" si="245"/>
        <v>INSTRUMENT_CD='OLQA_TLQA' AND B.PERIODOMES BETWEEN TO_CHAR(ADD_MONTHS(A.REF_DATE,-12),'YYYYMM') AND TO_CHAR(ADD_MONTHS(A.REF_DATE,-1),'YYYYMM')</v>
      </c>
      <c r="Y954" s="54" t="str">
        <f>","&amp;I954&amp;"=B."&amp;I954</f>
        <v>,I_AV_R_OTRO_MNTO_CR_L12M=B.I_AV_R_OTRO_MNTO_CR_L12M</v>
      </c>
      <c r="Z954" s="40" t="str">
        <f>",B."&amp;I954</f>
        <v>,B.I_AV_R_OTRO_MNTO_CR_L12M</v>
      </c>
    </row>
    <row r="955" spans="1:26" x14ac:dyDescent="0.25">
      <c r="A955" s="8" t="s">
        <v>400</v>
      </c>
      <c r="B955" s="21">
        <f t="shared" si="208"/>
        <v>954</v>
      </c>
      <c r="C955" s="15">
        <f t="shared" si="209"/>
        <v>18</v>
      </c>
      <c r="D955" s="15">
        <f t="shared" si="238"/>
        <v>37</v>
      </c>
      <c r="F955" s="48" t="s">
        <v>411</v>
      </c>
      <c r="G955" s="15" t="str">
        <f t="shared" si="246"/>
        <v>R_INST_MNTO</v>
      </c>
      <c r="H955" s="15" t="s">
        <v>85</v>
      </c>
      <c r="I955" s="61" t="str">
        <f t="shared" si="242"/>
        <v>I_AV_R_OTRO_MNTO_CR_L13_24</v>
      </c>
      <c r="J955" s="15" cm="1">
        <f t="array" ref="J955">SUMPRODUCT(--(I955=$I$2:$I$625))</f>
        <v>0</v>
      </c>
      <c r="K955" s="14">
        <f t="shared" si="237"/>
        <v>26</v>
      </c>
      <c r="L955" s="15" t="s">
        <v>512</v>
      </c>
      <c r="M955" s="15" t="s">
        <v>10</v>
      </c>
      <c r="N955" s="14" t="s">
        <v>15</v>
      </c>
      <c r="O955" s="15" t="str">
        <f>"R_OTRO_MNTO_"&amp;F955</f>
        <v>R_OTRO_MNTO_CR</v>
      </c>
      <c r="P955" s="15" t="s">
        <v>518</v>
      </c>
      <c r="Q955" s="15" t="str">
        <f>VLOOKUP(L955,Nomencalture!$G$48:$H$50,2,0)</f>
        <v>Other Liquid Assets/ Total Liquid Assets</v>
      </c>
      <c r="R955" s="16" t="str">
        <f t="shared" si="247"/>
        <v>L13_24</v>
      </c>
      <c r="S955" s="16" t="s">
        <v>54</v>
      </c>
      <c r="T955" s="20">
        <v>13</v>
      </c>
      <c r="U955" s="21">
        <v>24</v>
      </c>
      <c r="V955" s="53" t="str">
        <f t="shared" si="223"/>
        <v>ALTER TABLE MDL_ABT_B_PD_TDC_S01 ADD I_AV_R_OTRO_MNTO_CR_L13_24 NUMBER;</v>
      </c>
      <c r="W955" s="9" t="str">
        <f>","&amp;H955&amp;"(CASE WHEN TIPO_CNSM_CD='"&amp;P955&amp;"' AND "&amp;X955&amp;" THEN "&amp;G955&amp;" END) AS "&amp;I955</f>
        <v>,AVG(CASE WHEN TIPO_CNSM_CD='OLQA_TLQA' AND INSTRUMENT_CD='OLQA_TLQA' AND B.PERIODOMES BETWEEN TO_CHAR(ADD_MONTHS(A.REF_DATE,-24),'YYYYMM') AND TO_CHAR(ADD_MONTHS(A.REF_DATE,-13),'YYYYMM') THEN R_INST_MNTO END) AS I_AV_R_OTRO_MNTO_CR_L13_24</v>
      </c>
      <c r="X955" s="54" t="str">
        <f t="shared" si="245"/>
        <v>INSTRUMENT_CD='OLQA_TLQA' AND B.PERIODOMES BETWEEN TO_CHAR(ADD_MONTHS(A.REF_DATE,-24),'YYYYMM') AND TO_CHAR(ADD_MONTHS(A.REF_DATE,-13),'YYYYMM')</v>
      </c>
      <c r="Y955" s="54" t="str">
        <f>","&amp;I955&amp;"=B."&amp;I955</f>
        <v>,I_AV_R_OTRO_MNTO_CR_L13_24=B.I_AV_R_OTRO_MNTO_CR_L13_24</v>
      </c>
      <c r="Z955" s="40" t="str">
        <f>",B."&amp;I955</f>
        <v>,B.I_AV_R_OTRO_MNTO_CR_L13_24</v>
      </c>
    </row>
    <row r="956" spans="1:26" x14ac:dyDescent="0.25">
      <c r="A956" s="8" t="s">
        <v>400</v>
      </c>
      <c r="B956" s="21">
        <f t="shared" si="208"/>
        <v>955</v>
      </c>
      <c r="C956" s="15">
        <f t="shared" si="209"/>
        <v>19</v>
      </c>
      <c r="D956" s="15">
        <f t="shared" si="238"/>
        <v>37</v>
      </c>
      <c r="F956" s="48" t="s">
        <v>411</v>
      </c>
      <c r="G956" s="15" t="s">
        <v>394</v>
      </c>
      <c r="H956" s="15" t="s">
        <v>86</v>
      </c>
      <c r="I956" s="61" t="str">
        <f t="shared" si="242"/>
        <v>I_SIN_R_OTRO_MNTO_CR_L03M</v>
      </c>
      <c r="J956" s="15" cm="1">
        <f t="array" ref="J956">SUMPRODUCT(--(I956=$I$2:$I$625))</f>
        <v>0</v>
      </c>
      <c r="K956" s="14">
        <f t="shared" si="237"/>
        <v>25</v>
      </c>
      <c r="L956" s="15" t="s">
        <v>512</v>
      </c>
      <c r="M956" s="15" t="s">
        <v>10</v>
      </c>
      <c r="N956" s="14" t="s">
        <v>16</v>
      </c>
      <c r="O956" s="15" t="str">
        <f>"R_OTRO_MNTO_"&amp;F956</f>
        <v>R_OTRO_MNTO_CR</v>
      </c>
      <c r="P956" s="15" t="s">
        <v>518</v>
      </c>
      <c r="Q956" s="15" t="str">
        <f>VLOOKUP(L956,Nomencalture!$G$48:$H$50,2,0)</f>
        <v>Other Liquid Assets/ Total Liquid Assets</v>
      </c>
      <c r="R956" s="16" t="str">
        <f t="shared" si="247"/>
        <v>L03M</v>
      </c>
      <c r="S956" s="16" t="s">
        <v>54</v>
      </c>
      <c r="T956" s="20">
        <v>1</v>
      </c>
      <c r="U956" s="21">
        <v>3</v>
      </c>
      <c r="V956" s="53" t="str">
        <f t="shared" si="223"/>
        <v>ALTER TABLE MDL_ABT_B_PD_TDC_S01 ADD I_SIN_R_OTRO_MNTO_CR_L03M NUMBER;</v>
      </c>
      <c r="W956" s="9" t="str">
        <f>","&amp;H956&amp;"(CASE WHEN TIPO_CNSM_CD='"&amp;P956&amp;"' AND "&amp;X956&amp;" THEN "&amp;G956&amp;" END) AS "&amp;I956</f>
        <v>,SUM(CASE WHEN TIPO_CNSM_CD='OLQA_TLQA' AND INSTRUMENT_CD='OLQA_TLQA' AND B.PERIODOMES BETWEEN TO_CHAR(ADD_MONTHS(A.REF_DATE,-3),'YYYYMM') AND TO_CHAR(ADD_MONTHS(A.REF_DATE,-1),'YYYYMM') THEN IN_R_INST_MNTO END) AS I_SIN_R_OTRO_MNTO_CR_L03M</v>
      </c>
      <c r="X956" s="54" t="str">
        <f t="shared" si="245"/>
        <v>INSTRUMENT_CD='OLQA_TLQA' AND B.PERIODOMES BETWEEN TO_CHAR(ADD_MONTHS(A.REF_DATE,-3),'YYYYMM') AND TO_CHAR(ADD_MONTHS(A.REF_DATE,-1),'YYYYMM')</v>
      </c>
      <c r="Y956" s="54" t="str">
        <f>","&amp;I956&amp;"=B."&amp;I956</f>
        <v>,I_SIN_R_OTRO_MNTO_CR_L03M=B.I_SIN_R_OTRO_MNTO_CR_L03M</v>
      </c>
      <c r="Z956" s="40" t="str">
        <f>",B."&amp;I956</f>
        <v>,B.I_SIN_R_OTRO_MNTO_CR_L03M</v>
      </c>
    </row>
    <row r="957" spans="1:26" x14ac:dyDescent="0.25">
      <c r="A957" s="8" t="s">
        <v>400</v>
      </c>
      <c r="B957" s="21">
        <f t="shared" si="208"/>
        <v>956</v>
      </c>
      <c r="C957" s="15">
        <f t="shared" si="209"/>
        <v>20</v>
      </c>
      <c r="D957" s="15">
        <f t="shared" si="238"/>
        <v>37</v>
      </c>
      <c r="F957" s="48" t="s">
        <v>411</v>
      </c>
      <c r="G957" s="15" t="s">
        <v>394</v>
      </c>
      <c r="H957" s="15" t="s">
        <v>86</v>
      </c>
      <c r="I957" s="61" t="str">
        <f t="shared" si="242"/>
        <v>I_SIN_R_OTRO_MNTO_CR_L06M</v>
      </c>
      <c r="J957" s="15" cm="1">
        <f t="array" ref="J957">SUMPRODUCT(--(I957=$I$2:$I$625))</f>
        <v>0</v>
      </c>
      <c r="K957" s="14">
        <f t="shared" si="237"/>
        <v>25</v>
      </c>
      <c r="L957" s="15" t="s">
        <v>512</v>
      </c>
      <c r="M957" s="15" t="s">
        <v>10</v>
      </c>
      <c r="N957" s="14" t="s">
        <v>16</v>
      </c>
      <c r="O957" s="15" t="str">
        <f>"R_OTRO_MNTO_"&amp;F957</f>
        <v>R_OTRO_MNTO_CR</v>
      </c>
      <c r="P957" s="15" t="s">
        <v>518</v>
      </c>
      <c r="Q957" s="15" t="str">
        <f>VLOOKUP(L957,Nomencalture!$G$48:$H$50,2,0)</f>
        <v>Other Liquid Assets/ Total Liquid Assets</v>
      </c>
      <c r="R957" s="16" t="str">
        <f t="shared" si="247"/>
        <v>L06M</v>
      </c>
      <c r="S957" s="16" t="s">
        <v>54</v>
      </c>
      <c r="T957" s="20">
        <v>1</v>
      </c>
      <c r="U957" s="21">
        <v>6</v>
      </c>
      <c r="V957" s="53" t="str">
        <f t="shared" si="223"/>
        <v>ALTER TABLE MDL_ABT_B_PD_TDC_S01 ADD I_SIN_R_OTRO_MNTO_CR_L06M NUMBER;</v>
      </c>
      <c r="W957" s="9" t="str">
        <f>","&amp;H957&amp;"(CASE WHEN TIPO_CNSM_CD='"&amp;P957&amp;"' AND "&amp;X957&amp;" THEN "&amp;G957&amp;" END) AS "&amp;I957</f>
        <v>,SUM(CASE WHEN TIPO_CNSM_CD='OLQA_TLQA' AND INSTRUMENT_CD='OLQA_TLQA' AND B.PERIODOMES BETWEEN TO_CHAR(ADD_MONTHS(A.REF_DATE,-6),'YYYYMM') AND TO_CHAR(ADD_MONTHS(A.REF_DATE,-1),'YYYYMM') THEN IN_R_INST_MNTO END) AS I_SIN_R_OTRO_MNTO_CR_L06M</v>
      </c>
      <c r="X957" s="54" t="str">
        <f t="shared" si="245"/>
        <v>INSTRUMENT_CD='OLQA_TLQA' AND B.PERIODOMES BETWEEN TO_CHAR(ADD_MONTHS(A.REF_DATE,-6),'YYYYMM') AND TO_CHAR(ADD_MONTHS(A.REF_DATE,-1),'YYYYMM')</v>
      </c>
      <c r="Y957" s="54" t="str">
        <f>","&amp;I957&amp;"=B."&amp;I957</f>
        <v>,I_SIN_R_OTRO_MNTO_CR_L06M=B.I_SIN_R_OTRO_MNTO_CR_L06M</v>
      </c>
      <c r="Z957" s="40" t="str">
        <f>",B."&amp;I957</f>
        <v>,B.I_SIN_R_OTRO_MNTO_CR_L06M</v>
      </c>
    </row>
    <row r="958" spans="1:26" x14ac:dyDescent="0.25">
      <c r="A958" s="8" t="s">
        <v>400</v>
      </c>
      <c r="B958" s="21">
        <f t="shared" si="208"/>
        <v>957</v>
      </c>
      <c r="C958" s="15">
        <f t="shared" si="209"/>
        <v>21</v>
      </c>
      <c r="D958" s="15">
        <f t="shared" si="238"/>
        <v>37</v>
      </c>
      <c r="F958" s="48" t="s">
        <v>411</v>
      </c>
      <c r="G958" s="15" t="s">
        <v>394</v>
      </c>
      <c r="H958" s="15" t="s">
        <v>86</v>
      </c>
      <c r="I958" s="61" t="str">
        <f t="shared" si="242"/>
        <v>I_SIN_R_OTRO_MNTO_CR_L12M</v>
      </c>
      <c r="J958" s="15" cm="1">
        <f t="array" ref="J958">SUMPRODUCT(--(I958=$I$2:$I$625))</f>
        <v>0</v>
      </c>
      <c r="K958" s="14">
        <f t="shared" si="237"/>
        <v>25</v>
      </c>
      <c r="L958" s="15" t="s">
        <v>512</v>
      </c>
      <c r="M958" s="15" t="s">
        <v>10</v>
      </c>
      <c r="N958" s="14" t="s">
        <v>16</v>
      </c>
      <c r="O958" s="15" t="str">
        <f>"R_OTRO_MNTO_"&amp;F958</f>
        <v>R_OTRO_MNTO_CR</v>
      </c>
      <c r="P958" s="15" t="s">
        <v>518</v>
      </c>
      <c r="Q958" s="15" t="str">
        <f>VLOOKUP(L958,Nomencalture!$G$48:$H$50,2,0)</f>
        <v>Other Liquid Assets/ Total Liquid Assets</v>
      </c>
      <c r="R958" s="16" t="str">
        <f t="shared" si="247"/>
        <v>L12M</v>
      </c>
      <c r="S958" s="16" t="s">
        <v>54</v>
      </c>
      <c r="T958" s="20">
        <v>1</v>
      </c>
      <c r="U958" s="21">
        <v>12</v>
      </c>
      <c r="V958" s="53" t="str">
        <f t="shared" si="223"/>
        <v>ALTER TABLE MDL_ABT_B_PD_TDC_S01 ADD I_SIN_R_OTRO_MNTO_CR_L12M NUMBER;</v>
      </c>
      <c r="W958" s="9" t="str">
        <f>","&amp;H958&amp;"(CASE WHEN TIPO_CNSM_CD='"&amp;P958&amp;"' AND "&amp;X958&amp;" THEN "&amp;G958&amp;" END) AS "&amp;I958</f>
        <v>,SUM(CASE WHEN TIPO_CNSM_CD='OLQA_TLQA' AND INSTRUMENT_CD='OLQA_TLQA' AND B.PERIODOMES BETWEEN TO_CHAR(ADD_MONTHS(A.REF_DATE,-12),'YYYYMM') AND TO_CHAR(ADD_MONTHS(A.REF_DATE,-1),'YYYYMM') THEN IN_R_INST_MNTO END) AS I_SIN_R_OTRO_MNTO_CR_L12M</v>
      </c>
      <c r="X958" s="54" t="str">
        <f t="shared" si="245"/>
        <v>INSTRUMENT_CD='OLQA_TLQA' AND B.PERIODOMES BETWEEN TO_CHAR(ADD_MONTHS(A.REF_DATE,-12),'YYYYMM') AND TO_CHAR(ADD_MONTHS(A.REF_DATE,-1),'YYYYMM')</v>
      </c>
      <c r="Y958" s="54" t="str">
        <f>","&amp;I958&amp;"=B."&amp;I958</f>
        <v>,I_SIN_R_OTRO_MNTO_CR_L12M=B.I_SIN_R_OTRO_MNTO_CR_L12M</v>
      </c>
      <c r="Z958" s="40" t="str">
        <f>",B."&amp;I958</f>
        <v>,B.I_SIN_R_OTRO_MNTO_CR_L12M</v>
      </c>
    </row>
    <row r="959" spans="1:26" x14ac:dyDescent="0.25">
      <c r="A959" s="8" t="s">
        <v>400</v>
      </c>
      <c r="B959" s="21">
        <f t="shared" si="208"/>
        <v>958</v>
      </c>
      <c r="C959" s="15">
        <f t="shared" si="209"/>
        <v>22</v>
      </c>
      <c r="D959" s="15">
        <f t="shared" si="238"/>
        <v>37</v>
      </c>
      <c r="F959" s="48" t="s">
        <v>411</v>
      </c>
      <c r="G959" s="15" t="s">
        <v>394</v>
      </c>
      <c r="H959" s="15" t="s">
        <v>86</v>
      </c>
      <c r="I959" s="61" t="str">
        <f t="shared" si="242"/>
        <v>I_SIN_R_OTRO_MNTO_CR_L13_24</v>
      </c>
      <c r="J959" s="15" cm="1">
        <f t="array" ref="J959">SUMPRODUCT(--(I959=$I$2:$I$625))</f>
        <v>0</v>
      </c>
      <c r="K959" s="14">
        <f t="shared" si="237"/>
        <v>27</v>
      </c>
      <c r="L959" s="15" t="s">
        <v>512</v>
      </c>
      <c r="M959" s="15" t="s">
        <v>10</v>
      </c>
      <c r="N959" s="14" t="s">
        <v>16</v>
      </c>
      <c r="O959" s="15" t="str">
        <f>"R_OTRO_MNTO_"&amp;F959</f>
        <v>R_OTRO_MNTO_CR</v>
      </c>
      <c r="P959" s="15" t="s">
        <v>518</v>
      </c>
      <c r="Q959" s="15" t="str">
        <f>VLOOKUP(L959,Nomencalture!$G$48:$H$50,2,0)</f>
        <v>Other Liquid Assets/ Total Liquid Assets</v>
      </c>
      <c r="R959" s="16" t="str">
        <f t="shared" si="247"/>
        <v>L13_24</v>
      </c>
      <c r="S959" s="16" t="s">
        <v>54</v>
      </c>
      <c r="T959" s="20">
        <v>13</v>
      </c>
      <c r="U959" s="21">
        <v>24</v>
      </c>
      <c r="V959" s="53" t="str">
        <f t="shared" si="223"/>
        <v>ALTER TABLE MDL_ABT_B_PD_TDC_S01 ADD I_SIN_R_OTRO_MNTO_CR_L13_24 NUMBER;</v>
      </c>
      <c r="W959" s="9" t="str">
        <f>","&amp;H959&amp;"(CASE WHEN TIPO_CNSM_CD='"&amp;P959&amp;"' AND "&amp;X959&amp;" THEN "&amp;G959&amp;" END) AS "&amp;I959</f>
        <v>,SUM(CASE WHEN TIPO_CNSM_CD='OLQA_TLQA' AND INSTRUMENT_CD='OLQA_TLQA' AND B.PERIODOMES BETWEEN TO_CHAR(ADD_MONTHS(A.REF_DATE,-24),'YYYYMM') AND TO_CHAR(ADD_MONTHS(A.REF_DATE,-13),'YYYYMM') THEN IN_R_INST_MNTO END) AS I_SIN_R_OTRO_MNTO_CR_L13_24</v>
      </c>
      <c r="X959" s="54" t="str">
        <f t="shared" si="245"/>
        <v>INSTRUMENT_CD='OLQA_TLQA' AND B.PERIODOMES BETWEEN TO_CHAR(ADD_MONTHS(A.REF_DATE,-24),'YYYYMM') AND TO_CHAR(ADD_MONTHS(A.REF_DATE,-13),'YYYYMM')</v>
      </c>
      <c r="Y959" s="54" t="str">
        <f>","&amp;I959&amp;"=B."&amp;I959</f>
        <v>,I_SIN_R_OTRO_MNTO_CR_L13_24=B.I_SIN_R_OTRO_MNTO_CR_L13_24</v>
      </c>
      <c r="Z959" s="40" t="str">
        <f>",B."&amp;I959</f>
        <v>,B.I_SIN_R_OTRO_MNTO_CR_L13_24</v>
      </c>
    </row>
    <row r="960" spans="1:26" x14ac:dyDescent="0.25">
      <c r="A960" s="8" t="s">
        <v>400</v>
      </c>
      <c r="B960" s="21">
        <f t="shared" si="208"/>
        <v>959</v>
      </c>
      <c r="C960" s="15">
        <f t="shared" si="209"/>
        <v>23</v>
      </c>
      <c r="D960" s="15">
        <f t="shared" si="238"/>
        <v>37</v>
      </c>
      <c r="F960" s="48" t="s">
        <v>411</v>
      </c>
      <c r="G960" s="15" t="s">
        <v>395</v>
      </c>
      <c r="H960" s="15" t="s">
        <v>86</v>
      </c>
      <c r="I960" s="61" t="str">
        <f t="shared" si="242"/>
        <v>I_SDC_R_OTRO_MNTO_CR_L03M</v>
      </c>
      <c r="J960" s="15" cm="1">
        <f t="array" ref="J960">SUMPRODUCT(--(I960=$I$2:$I$625))</f>
        <v>0</v>
      </c>
      <c r="K960" s="14">
        <f t="shared" si="237"/>
        <v>25</v>
      </c>
      <c r="L960" s="15" t="s">
        <v>512</v>
      </c>
      <c r="M960" s="15" t="s">
        <v>10</v>
      </c>
      <c r="N960" s="14" t="s">
        <v>17</v>
      </c>
      <c r="O960" s="15" t="str">
        <f>"R_OTRO_MNTO_"&amp;F960</f>
        <v>R_OTRO_MNTO_CR</v>
      </c>
      <c r="P960" s="15" t="s">
        <v>518</v>
      </c>
      <c r="Q960" s="15" t="str">
        <f>VLOOKUP(L960,Nomencalture!$G$48:$H$50,2,0)</f>
        <v>Other Liquid Assets/ Total Liquid Assets</v>
      </c>
      <c r="R960" s="16" t="str">
        <f t="shared" si="247"/>
        <v>L03M</v>
      </c>
      <c r="S960" s="16" t="s">
        <v>54</v>
      </c>
      <c r="T960" s="20">
        <v>1</v>
      </c>
      <c r="U960" s="21">
        <v>3</v>
      </c>
      <c r="V960" s="53" t="str">
        <f t="shared" si="223"/>
        <v>ALTER TABLE MDL_ABT_B_PD_TDC_S01 ADD I_SDC_R_OTRO_MNTO_CR_L03M NUMBER;</v>
      </c>
      <c r="W960" s="9" t="str">
        <f>","&amp;H960&amp;"(CASE WHEN TIPO_CNSM_CD='"&amp;P960&amp;"' AND "&amp;X960&amp;" THEN "&amp;G960&amp;" END) AS "&amp;I960</f>
        <v>,SUM(CASE WHEN TIPO_CNSM_CD='OLQA_TLQA' AND INSTRUMENT_CD='OLQA_TLQA' AND B.PERIODOMES BETWEEN TO_CHAR(ADD_MONTHS(A.REF_DATE,-3),'YYYYMM') AND TO_CHAR(ADD_MONTHS(A.REF_DATE,-1),'YYYYMM') THEN DC_R_INST_MNTO END) AS I_SDC_R_OTRO_MNTO_CR_L03M</v>
      </c>
      <c r="X960" s="54" t="str">
        <f t="shared" si="245"/>
        <v>INSTRUMENT_CD='OLQA_TLQA' AND B.PERIODOMES BETWEEN TO_CHAR(ADD_MONTHS(A.REF_DATE,-3),'YYYYMM') AND TO_CHAR(ADD_MONTHS(A.REF_DATE,-1),'YYYYMM')</v>
      </c>
      <c r="Y960" s="54" t="str">
        <f>","&amp;I960&amp;"=B."&amp;I960</f>
        <v>,I_SDC_R_OTRO_MNTO_CR_L03M=B.I_SDC_R_OTRO_MNTO_CR_L03M</v>
      </c>
      <c r="Z960" s="40" t="str">
        <f>",B."&amp;I960</f>
        <v>,B.I_SDC_R_OTRO_MNTO_CR_L03M</v>
      </c>
    </row>
    <row r="961" spans="1:26" x14ac:dyDescent="0.25">
      <c r="A961" s="8" t="s">
        <v>400</v>
      </c>
      <c r="B961" s="21">
        <f t="shared" si="208"/>
        <v>960</v>
      </c>
      <c r="C961" s="15">
        <f t="shared" si="209"/>
        <v>24</v>
      </c>
      <c r="D961" s="15">
        <f t="shared" si="238"/>
        <v>37</v>
      </c>
      <c r="F961" s="48" t="s">
        <v>411</v>
      </c>
      <c r="G961" s="15" t="s">
        <v>395</v>
      </c>
      <c r="H961" s="15" t="s">
        <v>86</v>
      </c>
      <c r="I961" s="61" t="str">
        <f t="shared" si="242"/>
        <v>I_SDC_R_OTRO_MNTO_CR_L06M</v>
      </c>
      <c r="J961" s="15" cm="1">
        <f t="array" ref="J961">SUMPRODUCT(--(I961=$I$2:$I$625))</f>
        <v>0</v>
      </c>
      <c r="K961" s="14">
        <f t="shared" ref="K961:K963" si="248">+LEN(I961)</f>
        <v>25</v>
      </c>
      <c r="L961" s="15" t="s">
        <v>512</v>
      </c>
      <c r="M961" s="15" t="s">
        <v>10</v>
      </c>
      <c r="N961" s="14" t="s">
        <v>17</v>
      </c>
      <c r="O961" s="15" t="str">
        <f>"R_OTRO_MNTO_"&amp;F961</f>
        <v>R_OTRO_MNTO_CR</v>
      </c>
      <c r="P961" s="15" t="s">
        <v>518</v>
      </c>
      <c r="Q961" s="15" t="str">
        <f>VLOOKUP(L961,Nomencalture!$G$48:$H$50,2,0)</f>
        <v>Other Liquid Assets/ Total Liquid Assets</v>
      </c>
      <c r="R961" s="16" t="str">
        <f t="shared" si="247"/>
        <v>L06M</v>
      </c>
      <c r="S961" s="16" t="s">
        <v>54</v>
      </c>
      <c r="T961" s="20">
        <v>1</v>
      </c>
      <c r="U961" s="21">
        <v>6</v>
      </c>
      <c r="V961" s="53" t="str">
        <f t="shared" si="223"/>
        <v>ALTER TABLE MDL_ABT_B_PD_TDC_S01 ADD I_SDC_R_OTRO_MNTO_CR_L06M NUMBER;</v>
      </c>
      <c r="W961" s="9" t="str">
        <f>","&amp;H961&amp;"(CASE WHEN TIPO_CNSM_CD='"&amp;P961&amp;"' AND "&amp;X961&amp;" THEN "&amp;G961&amp;" END) AS "&amp;I961</f>
        <v>,SUM(CASE WHEN TIPO_CNSM_CD='OLQA_TLQA' AND INSTRUMENT_CD='OLQA_TLQA' AND B.PERIODOMES BETWEEN TO_CHAR(ADD_MONTHS(A.REF_DATE,-6),'YYYYMM') AND TO_CHAR(ADD_MONTHS(A.REF_DATE,-1),'YYYYMM') THEN DC_R_INST_MNTO END) AS I_SDC_R_OTRO_MNTO_CR_L06M</v>
      </c>
      <c r="X961" s="54" t="str">
        <f t="shared" si="245"/>
        <v>INSTRUMENT_CD='OLQA_TLQA' AND B.PERIODOMES BETWEEN TO_CHAR(ADD_MONTHS(A.REF_DATE,-6),'YYYYMM') AND TO_CHAR(ADD_MONTHS(A.REF_DATE,-1),'YYYYMM')</v>
      </c>
      <c r="Y961" s="54" t="str">
        <f>","&amp;I961&amp;"=B."&amp;I961</f>
        <v>,I_SDC_R_OTRO_MNTO_CR_L06M=B.I_SDC_R_OTRO_MNTO_CR_L06M</v>
      </c>
      <c r="Z961" s="40" t="str">
        <f>",B."&amp;I961</f>
        <v>,B.I_SDC_R_OTRO_MNTO_CR_L06M</v>
      </c>
    </row>
    <row r="962" spans="1:26" x14ac:dyDescent="0.25">
      <c r="A962" s="8" t="s">
        <v>400</v>
      </c>
      <c r="B962" s="21">
        <f t="shared" si="208"/>
        <v>961</v>
      </c>
      <c r="C962" s="15">
        <f t="shared" si="209"/>
        <v>25</v>
      </c>
      <c r="D962" s="15">
        <f t="shared" si="238"/>
        <v>37</v>
      </c>
      <c r="F962" s="48" t="s">
        <v>411</v>
      </c>
      <c r="G962" s="15" t="s">
        <v>395</v>
      </c>
      <c r="H962" s="15" t="s">
        <v>86</v>
      </c>
      <c r="I962" s="61" t="str">
        <f t="shared" si="242"/>
        <v>I_SDC_R_OTRO_MNTO_CR_L12M</v>
      </c>
      <c r="J962" s="15" cm="1">
        <f t="array" ref="J962">SUMPRODUCT(--(I962=$I$2:$I$625))</f>
        <v>0</v>
      </c>
      <c r="K962" s="14">
        <f t="shared" si="248"/>
        <v>25</v>
      </c>
      <c r="L962" s="15" t="s">
        <v>512</v>
      </c>
      <c r="M962" s="15" t="s">
        <v>10</v>
      </c>
      <c r="N962" s="14" t="s">
        <v>17</v>
      </c>
      <c r="O962" s="15" t="str">
        <f>"R_OTRO_MNTO_"&amp;F962</f>
        <v>R_OTRO_MNTO_CR</v>
      </c>
      <c r="P962" s="15" t="s">
        <v>518</v>
      </c>
      <c r="Q962" s="15" t="str">
        <f>VLOOKUP(L962,Nomencalture!$G$48:$H$50,2,0)</f>
        <v>Other Liquid Assets/ Total Liquid Assets</v>
      </c>
      <c r="R962" s="16" t="str">
        <f t="shared" si="247"/>
        <v>L12M</v>
      </c>
      <c r="S962" s="16" t="s">
        <v>54</v>
      </c>
      <c r="T962" s="20">
        <v>1</v>
      </c>
      <c r="U962" s="21">
        <v>12</v>
      </c>
      <c r="V962" s="53" t="str">
        <f t="shared" si="223"/>
        <v>ALTER TABLE MDL_ABT_B_PD_TDC_S01 ADD I_SDC_R_OTRO_MNTO_CR_L12M NUMBER;</v>
      </c>
      <c r="W962" s="9" t="str">
        <f>","&amp;H962&amp;"(CASE WHEN TIPO_CNSM_CD='"&amp;P962&amp;"' AND "&amp;X962&amp;" THEN "&amp;G962&amp;" END) AS "&amp;I962</f>
        <v>,SUM(CASE WHEN TIPO_CNSM_CD='OLQA_TLQA' AND INSTRUMENT_CD='OLQA_TLQA' AND B.PERIODOMES BETWEEN TO_CHAR(ADD_MONTHS(A.REF_DATE,-12),'YYYYMM') AND TO_CHAR(ADD_MONTHS(A.REF_DATE,-1),'YYYYMM') THEN DC_R_INST_MNTO END) AS I_SDC_R_OTRO_MNTO_CR_L12M</v>
      </c>
      <c r="X962" s="54" t="str">
        <f t="shared" si="245"/>
        <v>INSTRUMENT_CD='OLQA_TLQA' AND B.PERIODOMES BETWEEN TO_CHAR(ADD_MONTHS(A.REF_DATE,-12),'YYYYMM') AND TO_CHAR(ADD_MONTHS(A.REF_DATE,-1),'YYYYMM')</v>
      </c>
      <c r="Y962" s="54" t="str">
        <f t="shared" ref="Y962:Y963" si="249">","&amp;I962&amp;"=B."&amp;I962</f>
        <v>,I_SDC_R_OTRO_MNTO_CR_L12M=B.I_SDC_R_OTRO_MNTO_CR_L12M</v>
      </c>
      <c r="Z962" s="40" t="str">
        <f t="shared" ref="Z962:Z963" si="250">",B."&amp;I962</f>
        <v>,B.I_SDC_R_OTRO_MNTO_CR_L12M</v>
      </c>
    </row>
    <row r="963" spans="1:26" s="34" customFormat="1" ht="15.75" thickBot="1" x14ac:dyDescent="0.3">
      <c r="A963" s="58" t="s">
        <v>400</v>
      </c>
      <c r="B963" s="35">
        <f t="shared" ref="B963" si="251">B962+1</f>
        <v>962</v>
      </c>
      <c r="C963" s="36">
        <f t="shared" ref="C963" si="252">IF(MOD(C962+1,27)=0,1,C962+1)</f>
        <v>26</v>
      </c>
      <c r="D963" s="36">
        <f t="shared" ref="D963" si="253">IF(MOD(B962,26)=0,D962+1,D962)</f>
        <v>37</v>
      </c>
      <c r="E963" s="50"/>
      <c r="F963" s="50" t="s">
        <v>411</v>
      </c>
      <c r="G963" s="36" t="s">
        <v>395</v>
      </c>
      <c r="H963" s="18" t="s">
        <v>86</v>
      </c>
      <c r="I963" s="63" t="str">
        <f t="shared" si="242"/>
        <v>I_SDC_R_OTRO_MNTO_CR_L13_24</v>
      </c>
      <c r="J963" s="36" cm="1">
        <f t="array" ref="J963">SUMPRODUCT(--(I963=$I$2:$I$625))</f>
        <v>0</v>
      </c>
      <c r="K963" s="37">
        <f t="shared" si="248"/>
        <v>27</v>
      </c>
      <c r="L963" s="36" t="s">
        <v>512</v>
      </c>
      <c r="M963" s="36" t="s">
        <v>10</v>
      </c>
      <c r="N963" s="37" t="s">
        <v>17</v>
      </c>
      <c r="O963" s="36" t="str">
        <f>"R_OTRO_MNTO_"&amp;F963</f>
        <v>R_OTRO_MNTO_CR</v>
      </c>
      <c r="P963" s="36" t="s">
        <v>518</v>
      </c>
      <c r="Q963" s="36" t="str">
        <f>VLOOKUP(L963,Nomencalture!$G$48:$H$50,2,0)</f>
        <v>Other Liquid Assets/ Total Liquid Assets</v>
      </c>
      <c r="R963" s="38" t="str">
        <f t="shared" si="247"/>
        <v>L13_24</v>
      </c>
      <c r="S963" s="38" t="s">
        <v>54</v>
      </c>
      <c r="T963" s="39">
        <v>13</v>
      </c>
      <c r="U963" s="35">
        <v>24</v>
      </c>
      <c r="V963" s="53" t="str">
        <f t="shared" si="223"/>
        <v>ALTER TABLE MDL_ABT_B_PD_TDC_S01 ADD I_SDC_R_OTRO_MNTO_CR_L13_24 NUMBER;</v>
      </c>
      <c r="W963" s="9" t="str">
        <f>","&amp;H963&amp;"(CASE WHEN TIPO_CNSM_CD='"&amp;P963&amp;"' AND "&amp;X963&amp;" THEN "&amp;G963&amp;" END) AS "&amp;I963</f>
        <v>,SUM(CASE WHEN TIPO_CNSM_CD='OLQA_TLQA' AND INSTRUMENT_CD='OLQA_TLQA' AND B.PERIODOMES BETWEEN TO_CHAR(ADD_MONTHS(A.REF_DATE,-24),'YYYYMM') AND TO_CHAR(ADD_MONTHS(A.REF_DATE,-13),'YYYYMM') THEN DC_R_INST_MNTO END) AS I_SDC_R_OTRO_MNTO_CR_L13_24</v>
      </c>
      <c r="X963" s="59" t="str">
        <f t="shared" si="245"/>
        <v>INSTRUMENT_CD='OLQA_TLQA' AND B.PERIODOMES BETWEEN TO_CHAR(ADD_MONTHS(A.REF_DATE,-24),'YYYYMM') AND TO_CHAR(ADD_MONTHS(A.REF_DATE,-13),'YYYYMM')</v>
      </c>
      <c r="Y963" s="59" t="str">
        <f t="shared" si="249"/>
        <v>,I_SDC_R_OTRO_MNTO_CR_L13_24=B.I_SDC_R_OTRO_MNTO_CR_L13_24</v>
      </c>
      <c r="Z963" s="42" t="str">
        <f t="shared" si="250"/>
        <v>,B.I_SDC_R_OTRO_MNTO_CR_L13_24</v>
      </c>
    </row>
  </sheetData>
  <autoFilter ref="A1:Z963" xr:uid="{C783EF68-128E-4082-A86F-880420C39FF0}"/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4E15-8565-4807-955E-BDCEAAA4E01A}">
  <dimension ref="A1:Y116"/>
  <sheetViews>
    <sheetView showGridLines="0" tabSelected="1" topLeftCell="A27" zoomScale="80" zoomScaleNormal="80" workbookViewId="0">
      <selection activeCell="H60" sqref="H60"/>
    </sheetView>
  </sheetViews>
  <sheetFormatPr defaultRowHeight="15" x14ac:dyDescent="0.25"/>
  <cols>
    <col min="1" max="1" width="14.7109375" bestFit="1" customWidth="1"/>
    <col min="2" max="2" width="12.85546875" bestFit="1" customWidth="1"/>
    <col min="4" max="4" width="9.140625" style="1"/>
    <col min="5" max="5" width="17.7109375" style="1" bestFit="1" customWidth="1"/>
    <col min="6" max="6" width="48.7109375" bestFit="1" customWidth="1"/>
    <col min="7" max="7" width="13.7109375" customWidth="1"/>
    <col min="8" max="8" width="48.7109375" customWidth="1"/>
    <col min="9" max="9" width="15.42578125" customWidth="1"/>
    <col min="10" max="10" width="16.5703125" customWidth="1"/>
    <col min="12" max="12" width="5.42578125" bestFit="1" customWidth="1"/>
    <col min="13" max="13" width="20" bestFit="1" customWidth="1"/>
    <col min="14" max="14" width="25.5703125" bestFit="1" customWidth="1"/>
    <col min="15" max="15" width="26.7109375" customWidth="1"/>
    <col min="16" max="16" width="10.140625" customWidth="1"/>
    <col min="17" max="17" width="20" bestFit="1" customWidth="1"/>
    <col min="18" max="18" width="25.5703125" bestFit="1" customWidth="1"/>
    <col min="19" max="22" width="7.42578125" customWidth="1"/>
    <col min="24" max="24" width="23.28515625" bestFit="1" customWidth="1"/>
    <col min="25" max="25" width="28.7109375" bestFit="1" customWidth="1"/>
  </cols>
  <sheetData>
    <row r="1" spans="1:25" ht="21" x14ac:dyDescent="0.35">
      <c r="D1" s="33" t="s">
        <v>105</v>
      </c>
      <c r="G1" s="33" t="s">
        <v>460</v>
      </c>
      <c r="L1" s="33" t="s">
        <v>470</v>
      </c>
      <c r="P1" s="33" t="s">
        <v>471</v>
      </c>
      <c r="W1" s="33" t="s">
        <v>472</v>
      </c>
    </row>
    <row r="3" spans="1:25" x14ac:dyDescent="0.25">
      <c r="A3" t="s">
        <v>30</v>
      </c>
      <c r="B3" t="s">
        <v>50</v>
      </c>
      <c r="D3" s="26" t="s">
        <v>102</v>
      </c>
      <c r="E3" s="27" t="s">
        <v>103</v>
      </c>
      <c r="F3" s="28" t="s">
        <v>104</v>
      </c>
      <c r="G3" s="27"/>
      <c r="H3" s="28"/>
      <c r="I3" s="64"/>
      <c r="J3" s="64"/>
      <c r="L3" s="26" t="s">
        <v>87</v>
      </c>
      <c r="M3" s="27" t="s">
        <v>88</v>
      </c>
      <c r="N3" s="28" t="s">
        <v>89</v>
      </c>
      <c r="P3" s="26" t="s">
        <v>87</v>
      </c>
      <c r="Q3" s="27" t="s">
        <v>88</v>
      </c>
      <c r="R3" s="28" t="s">
        <v>89</v>
      </c>
      <c r="W3" s="26" t="s">
        <v>87</v>
      </c>
      <c r="X3" s="27" t="s">
        <v>88</v>
      </c>
      <c r="Y3" s="28" t="s">
        <v>89</v>
      </c>
    </row>
    <row r="4" spans="1:25" x14ac:dyDescent="0.25">
      <c r="A4" s="2" t="s">
        <v>12</v>
      </c>
      <c r="B4">
        <v>23</v>
      </c>
      <c r="D4" s="8">
        <v>1</v>
      </c>
      <c r="E4" s="14" t="s">
        <v>7</v>
      </c>
      <c r="F4" s="4" t="s">
        <v>57</v>
      </c>
      <c r="G4" s="14" t="s">
        <v>7</v>
      </c>
      <c r="H4" s="4" t="s">
        <v>414</v>
      </c>
      <c r="I4" s="65" t="str">
        <f>E4&amp;" / GST"</f>
        <v>ATM / GST</v>
      </c>
      <c r="J4" s="65" t="str">
        <f>G4&amp;" / EXP"</f>
        <v>ATM / EXP</v>
      </c>
      <c r="L4" s="5" t="s">
        <v>85</v>
      </c>
      <c r="M4" s="10" t="s">
        <v>81</v>
      </c>
      <c r="N4" s="4" t="str">
        <f t="shared" ref="N4:N9" si="0">L4&amp;"("&amp;M4&amp;")"</f>
        <v>AVG(R_CNSM_CNSMT)</v>
      </c>
      <c r="O4">
        <v>1</v>
      </c>
      <c r="P4" s="5" t="s">
        <v>85</v>
      </c>
      <c r="Q4" s="10" t="s">
        <v>304</v>
      </c>
      <c r="R4" s="4" t="str">
        <f t="shared" ref="R4:R33" si="1">P4&amp;"("&amp;Q4&amp;")"</f>
        <v>AVG(R_PGOT_MAPR)</v>
      </c>
      <c r="V4">
        <v>1</v>
      </c>
      <c r="W4" s="5" t="s">
        <v>85</v>
      </c>
      <c r="X4" s="10" t="s">
        <v>198</v>
      </c>
      <c r="Y4" s="4" t="str">
        <f t="shared" ref="Y4:Y67" si="2">W4&amp;"("&amp;X4&amp;")"</f>
        <v>AVG(R_MON_WEEK_MNT)</v>
      </c>
    </row>
    <row r="5" spans="1:25" x14ac:dyDescent="0.25">
      <c r="A5" s="7" t="s">
        <v>33</v>
      </c>
      <c r="B5" s="6">
        <v>46</v>
      </c>
      <c r="D5" s="8">
        <f>D4+1</f>
        <v>2</v>
      </c>
      <c r="E5" s="14" t="s">
        <v>70</v>
      </c>
      <c r="F5" s="4" t="s">
        <v>56</v>
      </c>
      <c r="G5" s="14" t="s">
        <v>416</v>
      </c>
      <c r="H5" s="4" t="s">
        <v>415</v>
      </c>
      <c r="I5" s="65" t="str">
        <f t="shared" ref="I5:I13" si="3">E5&amp;" / GST"</f>
        <v>CPS / GST</v>
      </c>
      <c r="J5" s="65" t="str">
        <f>G5&amp;" / EXP"</f>
        <v>PEH / EXP</v>
      </c>
      <c r="L5" s="5" t="s">
        <v>85</v>
      </c>
      <c r="M5" s="10" t="s">
        <v>82</v>
      </c>
      <c r="N5" s="4" t="str">
        <f t="shared" si="0"/>
        <v>AVG(VM_R_CNSM_CNSMT)</v>
      </c>
      <c r="P5" s="5" t="s">
        <v>85</v>
      </c>
      <c r="Q5" s="10" t="s">
        <v>305</v>
      </c>
      <c r="R5" s="4" t="str">
        <f t="shared" si="1"/>
        <v>AVG(VM_R_PGOT_MAPR)</v>
      </c>
      <c r="W5" s="5" t="s">
        <v>85</v>
      </c>
      <c r="X5" s="10" t="s">
        <v>199</v>
      </c>
      <c r="Y5" s="4" t="str">
        <f t="shared" si="2"/>
        <v>AVG(VM_R_MON_WEEK_MNT)</v>
      </c>
    </row>
    <row r="6" spans="1:25" x14ac:dyDescent="0.25">
      <c r="A6" s="2" t="s">
        <v>35</v>
      </c>
      <c r="B6">
        <v>23</v>
      </c>
      <c r="D6" s="8">
        <f t="shared" ref="D6:D13" si="4">D5+1</f>
        <v>3</v>
      </c>
      <c r="E6" s="14" t="s">
        <v>71</v>
      </c>
      <c r="F6" s="4" t="s">
        <v>58</v>
      </c>
      <c r="G6" s="14" t="s">
        <v>418</v>
      </c>
      <c r="H6" s="4" t="s">
        <v>417</v>
      </c>
      <c r="I6" s="65" t="str">
        <f t="shared" si="3"/>
        <v>ESE / GST</v>
      </c>
      <c r="J6" s="65" t="str">
        <f>G6&amp;" / EXP"</f>
        <v>EMP / EXP</v>
      </c>
      <c r="L6" s="5" t="s">
        <v>85</v>
      </c>
      <c r="M6" s="10" t="s">
        <v>92</v>
      </c>
      <c r="N6" s="4" t="str">
        <f t="shared" si="0"/>
        <v>AVG(VT_R_CNSM_CNSMT)</v>
      </c>
      <c r="P6" s="5" t="s">
        <v>85</v>
      </c>
      <c r="Q6" s="10" t="s">
        <v>306</v>
      </c>
      <c r="R6" s="4" t="str">
        <f t="shared" si="1"/>
        <v>AVG(VT_R_PGOT_MAPR)</v>
      </c>
      <c r="W6" s="5" t="s">
        <v>85</v>
      </c>
      <c r="X6" s="10" t="s">
        <v>200</v>
      </c>
      <c r="Y6" s="4" t="str">
        <f t="shared" si="2"/>
        <v>AVG(VT_R_MON_WEEK_MNT)</v>
      </c>
    </row>
    <row r="7" spans="1:25" x14ac:dyDescent="0.25">
      <c r="A7" s="2" t="s">
        <v>13</v>
      </c>
      <c r="B7">
        <v>23</v>
      </c>
      <c r="D7" s="8">
        <f t="shared" si="4"/>
        <v>4</v>
      </c>
      <c r="E7" s="14" t="s">
        <v>60</v>
      </c>
      <c r="F7" s="4" t="s">
        <v>59</v>
      </c>
      <c r="G7" s="14" t="s">
        <v>419</v>
      </c>
      <c r="H7" s="4" t="s">
        <v>429</v>
      </c>
      <c r="I7" s="65" t="str">
        <f t="shared" si="3"/>
        <v>GSC / GST</v>
      </c>
      <c r="J7" s="65" t="str">
        <f>G7&amp;" / EXP"</f>
        <v>GVR / EXP</v>
      </c>
      <c r="L7" s="5" t="s">
        <v>85</v>
      </c>
      <c r="M7" s="10" t="s">
        <v>93</v>
      </c>
      <c r="N7" s="4" t="str">
        <f t="shared" si="0"/>
        <v>AVG(VS_R_CNSM_CNSMT)</v>
      </c>
      <c r="P7" s="5" t="s">
        <v>85</v>
      </c>
      <c r="Q7" s="10" t="s">
        <v>307</v>
      </c>
      <c r="R7" s="4" t="str">
        <f t="shared" si="1"/>
        <v>AVG(VS_R_PGOT_MAPR)</v>
      </c>
      <c r="W7" s="5" t="s">
        <v>85</v>
      </c>
      <c r="X7" s="10" t="s">
        <v>201</v>
      </c>
      <c r="Y7" s="4" t="str">
        <f t="shared" si="2"/>
        <v>AVG(VS_R_MON_WEEK_MNT)</v>
      </c>
    </row>
    <row r="8" spans="1:25" x14ac:dyDescent="0.25">
      <c r="A8" s="2" t="s">
        <v>36</v>
      </c>
      <c r="B8">
        <v>23</v>
      </c>
      <c r="D8" s="8">
        <f t="shared" si="4"/>
        <v>5</v>
      </c>
      <c r="E8" s="14" t="s">
        <v>62</v>
      </c>
      <c r="F8" s="4" t="s">
        <v>61</v>
      </c>
      <c r="G8" s="14" t="s">
        <v>62</v>
      </c>
      <c r="H8" s="4" t="s">
        <v>420</v>
      </c>
      <c r="I8" s="65" t="str">
        <f t="shared" si="3"/>
        <v>HLE / GST</v>
      </c>
      <c r="J8" s="65" t="str">
        <f>G8&amp;" / EXP"</f>
        <v>HLE / EXP</v>
      </c>
      <c r="L8" s="5" t="s">
        <v>86</v>
      </c>
      <c r="M8" s="10" t="s">
        <v>83</v>
      </c>
      <c r="N8" s="4" t="str">
        <f t="shared" si="0"/>
        <v>SUM(IN_R_CNSM_CNSMT)</v>
      </c>
      <c r="P8" s="5" t="s">
        <v>86</v>
      </c>
      <c r="Q8" s="10" t="s">
        <v>308</v>
      </c>
      <c r="R8" s="4" t="str">
        <f t="shared" si="1"/>
        <v>SUM(IN_R_PGOT_MAPR)</v>
      </c>
      <c r="W8" s="5" t="s">
        <v>86</v>
      </c>
      <c r="X8" s="10" t="s">
        <v>202</v>
      </c>
      <c r="Y8" s="4" t="str">
        <f t="shared" si="2"/>
        <v>SUM(IN_R_MON_WEEK_MNT)</v>
      </c>
    </row>
    <row r="9" spans="1:25" x14ac:dyDescent="0.25">
      <c r="A9" s="2" t="s">
        <v>37</v>
      </c>
      <c r="B9">
        <v>23</v>
      </c>
      <c r="D9" s="8">
        <f t="shared" si="4"/>
        <v>6</v>
      </c>
      <c r="E9" s="14" t="s">
        <v>67</v>
      </c>
      <c r="F9" s="4" t="s">
        <v>66</v>
      </c>
      <c r="G9" s="14" t="s">
        <v>421</v>
      </c>
      <c r="H9" s="4" t="s">
        <v>422</v>
      </c>
      <c r="I9" s="65" t="str">
        <f t="shared" si="3"/>
        <v>OTR / GST</v>
      </c>
      <c r="J9" s="65" t="str">
        <f>G9&amp;" / EXP"</f>
        <v>OTH / EXP</v>
      </c>
      <c r="L9" s="31" t="s">
        <v>86</v>
      </c>
      <c r="M9" s="32" t="s">
        <v>84</v>
      </c>
      <c r="N9" s="29" t="str">
        <f t="shared" si="0"/>
        <v>SUM(DC_R_CNSM_CNSMT)</v>
      </c>
      <c r="P9" s="31" t="s">
        <v>86</v>
      </c>
      <c r="Q9" s="32" t="s">
        <v>309</v>
      </c>
      <c r="R9" s="29" t="str">
        <f t="shared" si="1"/>
        <v>SUM(DC_R_PGOT_MAPR)</v>
      </c>
      <c r="W9" s="31" t="s">
        <v>86</v>
      </c>
      <c r="X9" s="32" t="s">
        <v>203</v>
      </c>
      <c r="Y9" s="29" t="str">
        <f t="shared" si="2"/>
        <v>SUM(DC_R_MON_WEEK_MNT)</v>
      </c>
    </row>
    <row r="10" spans="1:25" x14ac:dyDescent="0.25">
      <c r="A10" s="2" t="s">
        <v>25</v>
      </c>
      <c r="B10">
        <v>23</v>
      </c>
      <c r="D10" s="8">
        <f t="shared" si="4"/>
        <v>7</v>
      </c>
      <c r="E10" s="14" t="s">
        <v>69</v>
      </c>
      <c r="F10" s="4" t="s">
        <v>68</v>
      </c>
      <c r="G10" s="14" t="s">
        <v>69</v>
      </c>
      <c r="H10" s="4" t="s">
        <v>423</v>
      </c>
      <c r="I10" s="65" t="str">
        <f t="shared" si="3"/>
        <v>RFF / GST</v>
      </c>
      <c r="J10" s="65" t="str">
        <f>G10&amp;" / EXP"</f>
        <v>RFF / EXP</v>
      </c>
      <c r="O10">
        <v>2</v>
      </c>
      <c r="P10" s="5" t="s">
        <v>85</v>
      </c>
      <c r="Q10" s="10" t="s">
        <v>310</v>
      </c>
      <c r="R10" s="4" t="str">
        <f t="shared" si="1"/>
        <v>AVG(R_SDOT_MAPR)</v>
      </c>
      <c r="V10">
        <v>2</v>
      </c>
      <c r="W10" s="5" t="s">
        <v>85</v>
      </c>
      <c r="X10" s="10" t="s">
        <v>204</v>
      </c>
      <c r="Y10" s="4" t="str">
        <f t="shared" si="2"/>
        <v>AVG(R_TUE_WEEK_MNT)</v>
      </c>
    </row>
    <row r="11" spans="1:25" ht="21" x14ac:dyDescent="0.35">
      <c r="A11" s="2" t="s">
        <v>28</v>
      </c>
      <c r="B11">
        <v>23</v>
      </c>
      <c r="D11" s="8">
        <f t="shared" si="4"/>
        <v>8</v>
      </c>
      <c r="E11" s="14" t="s">
        <v>64</v>
      </c>
      <c r="F11" s="4" t="s">
        <v>63</v>
      </c>
      <c r="G11" s="14" t="s">
        <v>64</v>
      </c>
      <c r="H11" s="4" t="s">
        <v>424</v>
      </c>
      <c r="I11" s="65" t="str">
        <f t="shared" si="3"/>
        <v>RSH / GST</v>
      </c>
      <c r="J11" s="65" t="str">
        <f>G11&amp;" / EXP"</f>
        <v>RSH / EXP</v>
      </c>
      <c r="L11" s="33" t="s">
        <v>473</v>
      </c>
      <c r="P11" s="5" t="s">
        <v>85</v>
      </c>
      <c r="Q11" s="10" t="s">
        <v>311</v>
      </c>
      <c r="R11" s="4" t="str">
        <f t="shared" si="1"/>
        <v>AVG(VM_R_SDOT_MAPR)</v>
      </c>
      <c r="W11" s="5" t="s">
        <v>85</v>
      </c>
      <c r="X11" s="10" t="s">
        <v>205</v>
      </c>
      <c r="Y11" s="4" t="str">
        <f t="shared" si="2"/>
        <v>AVG(VM_R_TUE_WEEK_MNT)</v>
      </c>
    </row>
    <row r="12" spans="1:25" ht="21" x14ac:dyDescent="0.35">
      <c r="A12" s="2" t="s">
        <v>34</v>
      </c>
      <c r="B12">
        <v>23</v>
      </c>
      <c r="D12" s="8">
        <f t="shared" si="4"/>
        <v>9</v>
      </c>
      <c r="E12" s="14" t="s">
        <v>1</v>
      </c>
      <c r="F12" s="4" t="s">
        <v>0</v>
      </c>
      <c r="G12" s="14" t="s">
        <v>425</v>
      </c>
      <c r="H12" s="4" t="s">
        <v>426</v>
      </c>
      <c r="I12" s="65" t="str">
        <f t="shared" si="3"/>
        <v>TRP / GST</v>
      </c>
      <c r="J12" s="65" t="str">
        <f>G12&amp;" / EXP"</f>
        <v>TRN / EXP</v>
      </c>
      <c r="L12" s="33"/>
      <c r="P12" s="5" t="s">
        <v>85</v>
      </c>
      <c r="Q12" s="10" t="s">
        <v>312</v>
      </c>
      <c r="R12" s="4" t="str">
        <f t="shared" si="1"/>
        <v>AVG(VT_R_SDOT_MAPR)</v>
      </c>
      <c r="W12" s="5" t="s">
        <v>85</v>
      </c>
      <c r="X12" s="10" t="s">
        <v>206</v>
      </c>
      <c r="Y12" s="4" t="str">
        <f t="shared" si="2"/>
        <v>AVG(VT_R_TUE_WEEK_MNT)</v>
      </c>
    </row>
    <row r="13" spans="1:25" x14ac:dyDescent="0.25">
      <c r="A13" s="2" t="s">
        <v>39</v>
      </c>
      <c r="B13">
        <v>23</v>
      </c>
      <c r="D13" s="30">
        <f t="shared" si="4"/>
        <v>10</v>
      </c>
      <c r="E13" s="17" t="s">
        <v>2</v>
      </c>
      <c r="F13" s="29" t="s">
        <v>65</v>
      </c>
      <c r="G13" s="17" t="s">
        <v>427</v>
      </c>
      <c r="H13" s="29" t="s">
        <v>428</v>
      </c>
      <c r="I13" s="65" t="str">
        <f t="shared" si="3"/>
        <v>VCN / GST</v>
      </c>
      <c r="J13" s="65" t="str">
        <f>G13&amp;" / EXP"</f>
        <v>VCT / EXP</v>
      </c>
      <c r="L13" s="26" t="s">
        <v>87</v>
      </c>
      <c r="M13" s="27" t="s">
        <v>88</v>
      </c>
      <c r="N13" s="28" t="s">
        <v>89</v>
      </c>
      <c r="P13" s="5" t="s">
        <v>85</v>
      </c>
      <c r="Q13" s="10" t="s">
        <v>313</v>
      </c>
      <c r="R13" s="4" t="str">
        <f t="shared" si="1"/>
        <v>AVG(VS_R_SDOT_MAPR)</v>
      </c>
      <c r="W13" s="5" t="s">
        <v>85</v>
      </c>
      <c r="X13" s="10" t="s">
        <v>207</v>
      </c>
      <c r="Y13" s="4" t="str">
        <f t="shared" si="2"/>
        <v>AVG(VS_R_TUE_WEEK_MNT)</v>
      </c>
    </row>
    <row r="14" spans="1:25" x14ac:dyDescent="0.25">
      <c r="A14" s="2" t="s">
        <v>40</v>
      </c>
      <c r="B14">
        <v>23</v>
      </c>
      <c r="G14" s="69" t="s">
        <v>474</v>
      </c>
      <c r="H14" s="70" t="s">
        <v>533</v>
      </c>
      <c r="I14" s="65"/>
      <c r="J14" s="66"/>
      <c r="K14">
        <v>1</v>
      </c>
      <c r="L14" s="5" t="s">
        <v>85</v>
      </c>
      <c r="M14" s="10" t="s">
        <v>108</v>
      </c>
      <c r="N14" s="4" t="str">
        <f t="shared" ref="N14:N77" si="5">L14&amp;"("&amp;M14&amp;")"</f>
        <v>AVG(R_SDO_LM)</v>
      </c>
      <c r="P14" s="5" t="s">
        <v>86</v>
      </c>
      <c r="Q14" s="10" t="s">
        <v>314</v>
      </c>
      <c r="R14" s="4" t="str">
        <f t="shared" si="1"/>
        <v>SUM(IN_R_SDOT_MAPR)</v>
      </c>
      <c r="W14" s="5" t="s">
        <v>86</v>
      </c>
      <c r="X14" s="10" t="s">
        <v>208</v>
      </c>
      <c r="Y14" s="4" t="str">
        <f t="shared" si="2"/>
        <v>SUM(IN_R_TUE_WEEK_MNT)</v>
      </c>
    </row>
    <row r="15" spans="1:25" x14ac:dyDescent="0.25">
      <c r="A15" s="2" t="s">
        <v>41</v>
      </c>
      <c r="B15">
        <v>23</v>
      </c>
      <c r="I15" s="65"/>
      <c r="L15" s="5" t="s">
        <v>85</v>
      </c>
      <c r="M15" s="10" t="s">
        <v>109</v>
      </c>
      <c r="N15" s="4" t="str">
        <f t="shared" si="5"/>
        <v>AVG(VM_R_SDO_LM)</v>
      </c>
      <c r="P15" s="31" t="s">
        <v>86</v>
      </c>
      <c r="Q15" s="32" t="s">
        <v>315</v>
      </c>
      <c r="R15" s="29" t="str">
        <f t="shared" si="1"/>
        <v>SUM(DC_R_SDOT_MAPR)</v>
      </c>
      <c r="W15" s="31" t="s">
        <v>86</v>
      </c>
      <c r="X15" s="32" t="s">
        <v>209</v>
      </c>
      <c r="Y15" s="29" t="str">
        <f t="shared" si="2"/>
        <v>SUM(DC_R_TUE_WEEK_MNT)</v>
      </c>
    </row>
    <row r="16" spans="1:25" x14ac:dyDescent="0.25">
      <c r="A16" s="2" t="s">
        <v>42</v>
      </c>
      <c r="B16">
        <v>23</v>
      </c>
      <c r="I16" s="65"/>
      <c r="L16" s="5" t="s">
        <v>85</v>
      </c>
      <c r="M16" s="10" t="s">
        <v>110</v>
      </c>
      <c r="N16" s="4" t="str">
        <f t="shared" si="5"/>
        <v>AVG(VT_R_SDO_LM)</v>
      </c>
      <c r="P16" s="5" t="s">
        <v>85</v>
      </c>
      <c r="Q16" s="10" t="s">
        <v>316</v>
      </c>
      <c r="R16" s="4" t="str">
        <f t="shared" si="1"/>
        <v>AVG(R_PGOA_CUOT)</v>
      </c>
      <c r="V16">
        <v>3</v>
      </c>
      <c r="W16" s="5" t="s">
        <v>85</v>
      </c>
      <c r="X16" s="10" t="s">
        <v>210</v>
      </c>
      <c r="Y16" s="4" t="str">
        <f t="shared" si="2"/>
        <v>AVG(R_WED_WEEK_MNT)</v>
      </c>
    </row>
    <row r="17" spans="1:25" x14ac:dyDescent="0.25">
      <c r="A17" s="2" t="s">
        <v>26</v>
      </c>
      <c r="B17">
        <v>23</v>
      </c>
      <c r="I17" s="65"/>
      <c r="L17" s="5" t="s">
        <v>85</v>
      </c>
      <c r="M17" s="10" t="s">
        <v>111</v>
      </c>
      <c r="N17" s="4" t="str">
        <f t="shared" si="5"/>
        <v>AVG(VS_R_SDO_LM)</v>
      </c>
      <c r="O17">
        <v>3</v>
      </c>
      <c r="P17" s="5" t="s">
        <v>85</v>
      </c>
      <c r="Q17" s="10" t="s">
        <v>317</v>
      </c>
      <c r="R17" s="4" t="str">
        <f t="shared" si="1"/>
        <v>AVG(VM_R_PGOA_CUOT)</v>
      </c>
      <c r="W17" s="5" t="s">
        <v>85</v>
      </c>
      <c r="X17" s="10" t="s">
        <v>211</v>
      </c>
      <c r="Y17" s="4" t="str">
        <f t="shared" si="2"/>
        <v>AVG(VM_R_WED_WEEK_MNT)</v>
      </c>
    </row>
    <row r="18" spans="1:25" ht="21" x14ac:dyDescent="0.35">
      <c r="A18" s="2" t="s">
        <v>29</v>
      </c>
      <c r="B18">
        <v>23</v>
      </c>
      <c r="D18" s="33" t="s">
        <v>189</v>
      </c>
      <c r="G18" s="33" t="s">
        <v>459</v>
      </c>
      <c r="I18" s="65"/>
      <c r="L18" s="5" t="s">
        <v>86</v>
      </c>
      <c r="M18" s="10" t="s">
        <v>112</v>
      </c>
      <c r="N18" s="4" t="str">
        <f t="shared" si="5"/>
        <v>SUM(IN_R_SDO_LM)</v>
      </c>
      <c r="P18" s="5" t="s">
        <v>85</v>
      </c>
      <c r="Q18" s="10" t="s">
        <v>318</v>
      </c>
      <c r="R18" s="4" t="str">
        <f t="shared" si="1"/>
        <v>AVG(VT_R_PGOA_CUOT)</v>
      </c>
      <c r="W18" s="5" t="s">
        <v>85</v>
      </c>
      <c r="X18" s="10" t="s">
        <v>212</v>
      </c>
      <c r="Y18" s="4" t="str">
        <f t="shared" si="2"/>
        <v>AVG(VT_R_WED_WEEK_MNT)</v>
      </c>
    </row>
    <row r="19" spans="1:25" x14ac:dyDescent="0.25">
      <c r="A19" s="2" t="s">
        <v>43</v>
      </c>
      <c r="B19">
        <v>23</v>
      </c>
      <c r="D19" s="26" t="s">
        <v>102</v>
      </c>
      <c r="E19" s="27" t="s">
        <v>103</v>
      </c>
      <c r="F19" s="28" t="s">
        <v>190</v>
      </c>
      <c r="G19" s="27"/>
      <c r="H19" s="28"/>
      <c r="I19" s="65"/>
      <c r="J19" s="64"/>
      <c r="L19" s="31" t="s">
        <v>86</v>
      </c>
      <c r="M19" s="32" t="s">
        <v>113</v>
      </c>
      <c r="N19" s="29" t="str">
        <f t="shared" si="5"/>
        <v>SUM(DC_R_SDO_LM)</v>
      </c>
      <c r="P19" s="5" t="s">
        <v>85</v>
      </c>
      <c r="Q19" s="10" t="s">
        <v>319</v>
      </c>
      <c r="R19" s="4" t="str">
        <f t="shared" si="1"/>
        <v>AVG(VS_R_PGOA_CUOT)</v>
      </c>
      <c r="W19" s="5" t="s">
        <v>85</v>
      </c>
      <c r="X19" s="10" t="s">
        <v>213</v>
      </c>
      <c r="Y19" s="4" t="str">
        <f t="shared" si="2"/>
        <v>AVG(VS_R_WED_WEEK_MNT)</v>
      </c>
    </row>
    <row r="20" spans="1:25" x14ac:dyDescent="0.25">
      <c r="A20" s="2" t="s">
        <v>32</v>
      </c>
      <c r="B20">
        <v>23</v>
      </c>
      <c r="D20" s="1">
        <v>1</v>
      </c>
      <c r="E20" s="25" t="s">
        <v>23</v>
      </c>
      <c r="F20" t="s">
        <v>3</v>
      </c>
      <c r="G20" s="25" t="s">
        <v>444</v>
      </c>
      <c r="H20" t="s">
        <v>430</v>
      </c>
      <c r="I20" s="65" t="str">
        <f>SUBSTITUTE(E20," / ","_",1)</f>
        <v>SDO_LM</v>
      </c>
      <c r="J20" s="65" t="str">
        <f>SUBSTITUTE(G20," / ","_",1)</f>
        <v>BAL_CL</v>
      </c>
      <c r="K20">
        <v>2</v>
      </c>
      <c r="L20" s="5" t="s">
        <v>85</v>
      </c>
      <c r="M20" s="10" t="s">
        <v>72</v>
      </c>
      <c r="N20" s="4" t="str">
        <f t="shared" si="5"/>
        <v>AVG(R_PGO_LM)</v>
      </c>
      <c r="P20" s="5" t="s">
        <v>86</v>
      </c>
      <c r="Q20" s="10" t="s">
        <v>320</v>
      </c>
      <c r="R20" s="4" t="str">
        <f t="shared" si="1"/>
        <v>SUM(IN_R_PGOA_CUOT)</v>
      </c>
      <c r="W20" s="5" t="s">
        <v>86</v>
      </c>
      <c r="X20" s="10" t="s">
        <v>214</v>
      </c>
      <c r="Y20" s="4" t="str">
        <f t="shared" si="2"/>
        <v>SUM(IN_R_WED_WEEK_MNT)</v>
      </c>
    </row>
    <row r="21" spans="1:25" x14ac:dyDescent="0.25">
      <c r="A21" s="2" t="s">
        <v>24</v>
      </c>
      <c r="B21">
        <v>23</v>
      </c>
      <c r="D21" s="1">
        <f>D20+1</f>
        <v>2</v>
      </c>
      <c r="E21" s="15" t="s">
        <v>24</v>
      </c>
      <c r="F21" t="s">
        <v>4</v>
      </c>
      <c r="G21" s="15" t="s">
        <v>445</v>
      </c>
      <c r="H21" t="s">
        <v>431</v>
      </c>
      <c r="I21" s="65" t="str">
        <f t="shared" ref="I21:I33" si="6">SUBSTITUTE(E21," / ","_",1)</f>
        <v>PGO_LM</v>
      </c>
      <c r="J21" s="65" t="str">
        <f t="shared" ref="J21:J84" si="7">SUBSTITUTE(G21," / ","_",1)</f>
        <v>PYM_CL</v>
      </c>
      <c r="L21" s="5" t="s">
        <v>85</v>
      </c>
      <c r="M21" s="10" t="s">
        <v>114</v>
      </c>
      <c r="N21" s="4" t="str">
        <f t="shared" si="5"/>
        <v>AVG(VM_R_PGO_LM)</v>
      </c>
      <c r="P21" s="31" t="s">
        <v>86</v>
      </c>
      <c r="Q21" s="32" t="s">
        <v>321</v>
      </c>
      <c r="R21" s="29" t="str">
        <f t="shared" si="1"/>
        <v>SUM(DC_R_PGOA_CUOT)</v>
      </c>
      <c r="W21" s="31" t="s">
        <v>86</v>
      </c>
      <c r="X21" s="32" t="s">
        <v>215</v>
      </c>
      <c r="Y21" s="29" t="str">
        <f t="shared" si="2"/>
        <v>SUM(DC_R_WED_WEEK_MNT)</v>
      </c>
    </row>
    <row r="22" spans="1:25" x14ac:dyDescent="0.25">
      <c r="A22" s="2" t="s">
        <v>27</v>
      </c>
      <c r="B22">
        <v>23</v>
      </c>
      <c r="D22" s="1">
        <f t="shared" ref="D22:D33" si="8">D21+1</f>
        <v>3</v>
      </c>
      <c r="E22" s="15" t="s">
        <v>25</v>
      </c>
      <c r="F22" t="s">
        <v>5</v>
      </c>
      <c r="G22" s="15" t="s">
        <v>446</v>
      </c>
      <c r="H22" t="s">
        <v>432</v>
      </c>
      <c r="I22" s="65" t="str">
        <f t="shared" si="6"/>
        <v>CNS_LM</v>
      </c>
      <c r="J22" s="65" t="str">
        <f t="shared" si="7"/>
        <v>PRC_CL</v>
      </c>
      <c r="L22" s="5" t="s">
        <v>85</v>
      </c>
      <c r="M22" s="10" t="s">
        <v>115</v>
      </c>
      <c r="N22" s="4" t="str">
        <f t="shared" si="5"/>
        <v>AVG(VT_R_PGO_LM)</v>
      </c>
      <c r="O22">
        <v>4</v>
      </c>
      <c r="P22" s="5" t="s">
        <v>85</v>
      </c>
      <c r="Q22" s="10" t="s">
        <v>298</v>
      </c>
      <c r="R22" s="4" t="str">
        <f t="shared" si="1"/>
        <v>AVG(R_PGOT_SDOT)</v>
      </c>
      <c r="V22">
        <v>4</v>
      </c>
      <c r="W22" s="5" t="s">
        <v>85</v>
      </c>
      <c r="X22" s="10" t="s">
        <v>216</v>
      </c>
      <c r="Y22" s="4" t="str">
        <f t="shared" si="2"/>
        <v>AVG(R_THU_WEEK_MNT)</v>
      </c>
    </row>
    <row r="23" spans="1:25" x14ac:dyDescent="0.25">
      <c r="A23" s="2" t="s">
        <v>44</v>
      </c>
      <c r="B23">
        <v>23</v>
      </c>
      <c r="D23" s="1">
        <f t="shared" si="8"/>
        <v>4</v>
      </c>
      <c r="E23" s="15" t="s">
        <v>26</v>
      </c>
      <c r="F23" t="s">
        <v>6</v>
      </c>
      <c r="G23" s="15" t="s">
        <v>447</v>
      </c>
      <c r="H23" t="s">
        <v>433</v>
      </c>
      <c r="I23" s="65" t="str">
        <f t="shared" si="6"/>
        <v>INT_LM</v>
      </c>
      <c r="J23" s="65" t="str">
        <f t="shared" si="7"/>
        <v>INT_CL</v>
      </c>
      <c r="L23" s="5" t="s">
        <v>85</v>
      </c>
      <c r="M23" s="10" t="s">
        <v>116</v>
      </c>
      <c r="N23" s="4" t="str">
        <f t="shared" si="5"/>
        <v>AVG(VS_R_PGO_LM)</v>
      </c>
      <c r="P23" s="5" t="s">
        <v>85</v>
      </c>
      <c r="Q23" s="10" t="s">
        <v>299</v>
      </c>
      <c r="R23" s="4" t="str">
        <f t="shared" si="1"/>
        <v>AVG(VM_R_PGOT_SDOT)</v>
      </c>
      <c r="W23" s="5" t="s">
        <v>85</v>
      </c>
      <c r="X23" s="10" t="s">
        <v>217</v>
      </c>
      <c r="Y23" s="4" t="str">
        <f t="shared" si="2"/>
        <v>AVG(VM_R_THU_WEEK_MNT)</v>
      </c>
    </row>
    <row r="24" spans="1:25" x14ac:dyDescent="0.25">
      <c r="A24" s="2" t="s">
        <v>23</v>
      </c>
      <c r="B24">
        <v>23</v>
      </c>
      <c r="D24" s="1">
        <f t="shared" si="8"/>
        <v>5</v>
      </c>
      <c r="E24" s="15" t="s">
        <v>27</v>
      </c>
      <c r="F24" t="s">
        <v>18</v>
      </c>
      <c r="G24" s="15" t="s">
        <v>448</v>
      </c>
      <c r="H24" t="s">
        <v>434</v>
      </c>
      <c r="I24" s="65" t="str">
        <f t="shared" si="6"/>
        <v>PGO_SDO</v>
      </c>
      <c r="J24" s="65" t="str">
        <f t="shared" si="7"/>
        <v>PYM_BAL</v>
      </c>
      <c r="L24" s="5" t="s">
        <v>86</v>
      </c>
      <c r="M24" s="10" t="s">
        <v>117</v>
      </c>
      <c r="N24" s="4" t="str">
        <f t="shared" si="5"/>
        <v>SUM(IN_R_PGO_LM)</v>
      </c>
      <c r="P24" s="5" t="s">
        <v>85</v>
      </c>
      <c r="Q24" s="10" t="s">
        <v>300</v>
      </c>
      <c r="R24" s="4" t="str">
        <f t="shared" si="1"/>
        <v>AVG(VT_R_PGOT_SDOT)</v>
      </c>
      <c r="W24" s="5" t="s">
        <v>85</v>
      </c>
      <c r="X24" s="10" t="s">
        <v>218</v>
      </c>
      <c r="Y24" s="4" t="str">
        <f t="shared" si="2"/>
        <v>AVG(VT_R_THU_WEEK_MNT)</v>
      </c>
    </row>
    <row r="25" spans="1:25" x14ac:dyDescent="0.25">
      <c r="A25" s="2" t="s">
        <v>38</v>
      </c>
      <c r="B25">
        <v>23</v>
      </c>
      <c r="D25" s="1">
        <f t="shared" si="8"/>
        <v>6</v>
      </c>
      <c r="E25" s="15" t="s">
        <v>28</v>
      </c>
      <c r="F25" t="s">
        <v>19</v>
      </c>
      <c r="G25" s="15" t="s">
        <v>449</v>
      </c>
      <c r="H25" t="s">
        <v>435</v>
      </c>
      <c r="I25" s="65" t="str">
        <f t="shared" si="6"/>
        <v>CNS_SDO</v>
      </c>
      <c r="J25" s="65" t="str">
        <f t="shared" si="7"/>
        <v>PRC_BAL</v>
      </c>
      <c r="L25" s="31" t="s">
        <v>86</v>
      </c>
      <c r="M25" s="32" t="s">
        <v>118</v>
      </c>
      <c r="N25" s="29" t="str">
        <f t="shared" si="5"/>
        <v>SUM(DC_R_PGO_LM)</v>
      </c>
      <c r="P25" s="5" t="s">
        <v>85</v>
      </c>
      <c r="Q25" s="10" t="s">
        <v>301</v>
      </c>
      <c r="R25" s="4" t="str">
        <f t="shared" si="1"/>
        <v>AVG(VS_R_PGOT_SDOT)</v>
      </c>
      <c r="W25" s="5" t="s">
        <v>85</v>
      </c>
      <c r="X25" s="10" t="s">
        <v>219</v>
      </c>
      <c r="Y25" s="4" t="str">
        <f t="shared" si="2"/>
        <v>AVG(VS_R_THU_WEEK_MNT)</v>
      </c>
    </row>
    <row r="26" spans="1:25" x14ac:dyDescent="0.25">
      <c r="A26" s="2" t="s">
        <v>45</v>
      </c>
      <c r="B26">
        <v>23</v>
      </c>
      <c r="D26" s="1">
        <f t="shared" si="8"/>
        <v>7</v>
      </c>
      <c r="E26" s="15" t="s">
        <v>29</v>
      </c>
      <c r="F26" t="s">
        <v>20</v>
      </c>
      <c r="G26" s="15" t="s">
        <v>450</v>
      </c>
      <c r="H26" t="s">
        <v>436</v>
      </c>
      <c r="I26" s="65" t="str">
        <f t="shared" si="6"/>
        <v>INT_SDO</v>
      </c>
      <c r="J26" s="65" t="str">
        <f t="shared" si="7"/>
        <v>INT_BAL</v>
      </c>
      <c r="K26">
        <v>3</v>
      </c>
      <c r="L26" s="5" t="s">
        <v>85</v>
      </c>
      <c r="M26" s="10" t="s">
        <v>73</v>
      </c>
      <c r="N26" s="4" t="str">
        <f t="shared" si="5"/>
        <v>AVG(R_CNS_LM)</v>
      </c>
      <c r="P26" s="5" t="s">
        <v>86</v>
      </c>
      <c r="Q26" s="10" t="s">
        <v>302</v>
      </c>
      <c r="R26" s="4" t="str">
        <f t="shared" si="1"/>
        <v>SUM(IN_R_PGOT_SDOT)</v>
      </c>
      <c r="W26" s="5" t="s">
        <v>86</v>
      </c>
      <c r="X26" s="10" t="s">
        <v>220</v>
      </c>
      <c r="Y26" s="4" t="str">
        <f t="shared" si="2"/>
        <v>SUM(IN_R_THU_WEEK_MNT)</v>
      </c>
    </row>
    <row r="27" spans="1:25" x14ac:dyDescent="0.25">
      <c r="A27" s="2" t="s">
        <v>46</v>
      </c>
      <c r="B27">
        <v>23</v>
      </c>
      <c r="D27" s="1">
        <f t="shared" si="8"/>
        <v>8</v>
      </c>
      <c r="E27" s="15" t="s">
        <v>32</v>
      </c>
      <c r="F27" t="s">
        <v>21</v>
      </c>
      <c r="G27" s="15" t="s">
        <v>451</v>
      </c>
      <c r="H27" t="s">
        <v>437</v>
      </c>
      <c r="I27" s="65" t="str">
        <f t="shared" si="6"/>
        <v>PGO_CNS</v>
      </c>
      <c r="J27" s="65" t="str">
        <f t="shared" si="7"/>
        <v>PYM_PRC</v>
      </c>
      <c r="L27" s="5" t="s">
        <v>85</v>
      </c>
      <c r="M27" s="10" t="s">
        <v>119</v>
      </c>
      <c r="N27" s="4" t="str">
        <f t="shared" si="5"/>
        <v>AVG(VM_R_CNS_LM)</v>
      </c>
      <c r="P27" s="31" t="s">
        <v>86</v>
      </c>
      <c r="Q27" s="32" t="s">
        <v>303</v>
      </c>
      <c r="R27" s="29" t="str">
        <f t="shared" si="1"/>
        <v>SUM(DC_R_PGOT_SDOT)</v>
      </c>
      <c r="W27" s="31" t="s">
        <v>86</v>
      </c>
      <c r="X27" s="32" t="s">
        <v>221</v>
      </c>
      <c r="Y27" s="29" t="str">
        <f t="shared" si="2"/>
        <v>SUM(DC_R_THU_WEEK_MNT)</v>
      </c>
    </row>
    <row r="28" spans="1:25" x14ac:dyDescent="0.25">
      <c r="A28" s="2" t="s">
        <v>48</v>
      </c>
      <c r="B28">
        <v>23</v>
      </c>
      <c r="D28" s="1">
        <f t="shared" si="8"/>
        <v>9</v>
      </c>
      <c r="E28" s="15" t="s">
        <v>33</v>
      </c>
      <c r="F28" t="s">
        <v>22</v>
      </c>
      <c r="G28" s="15" t="s">
        <v>452</v>
      </c>
      <c r="H28" t="s">
        <v>438</v>
      </c>
      <c r="I28" s="65" t="str">
        <f t="shared" si="6"/>
        <v>ATM_CNS</v>
      </c>
      <c r="J28" s="65" t="str">
        <f t="shared" si="7"/>
        <v>ATM_PRC</v>
      </c>
      <c r="L28" s="5" t="s">
        <v>85</v>
      </c>
      <c r="M28" s="10" t="s">
        <v>120</v>
      </c>
      <c r="N28" s="4" t="str">
        <f t="shared" si="5"/>
        <v>AVG(VT_R_CNS_LM)</v>
      </c>
      <c r="O28">
        <v>5</v>
      </c>
      <c r="P28" s="5" t="s">
        <v>85</v>
      </c>
      <c r="Q28" s="10" t="s">
        <v>322</v>
      </c>
      <c r="R28" s="4" t="str">
        <f t="shared" si="1"/>
        <v>AVG(R_PGOA_SDOT)</v>
      </c>
      <c r="V28">
        <v>5</v>
      </c>
      <c r="W28" s="5" t="s">
        <v>85</v>
      </c>
      <c r="X28" s="10" t="s">
        <v>222</v>
      </c>
      <c r="Y28" s="4" t="str">
        <f t="shared" si="2"/>
        <v>AVG(R_FRI_WEEK_MNT)</v>
      </c>
    </row>
    <row r="29" spans="1:25" x14ac:dyDescent="0.25">
      <c r="A29" s="2" t="s">
        <v>47</v>
      </c>
      <c r="B29">
        <v>23</v>
      </c>
      <c r="D29" s="1">
        <f t="shared" si="8"/>
        <v>10</v>
      </c>
      <c r="E29" s="15" t="s">
        <v>191</v>
      </c>
      <c r="F29" t="s">
        <v>184</v>
      </c>
      <c r="G29" s="15" t="s">
        <v>453</v>
      </c>
      <c r="H29" t="s">
        <v>439</v>
      </c>
      <c r="I29" s="65" t="str">
        <f t="shared" si="6"/>
        <v>ATM_LM</v>
      </c>
      <c r="J29" s="65" t="str">
        <f t="shared" si="7"/>
        <v>ATM_CL</v>
      </c>
      <c r="L29" s="5" t="s">
        <v>85</v>
      </c>
      <c r="M29" s="10" t="s">
        <v>121</v>
      </c>
      <c r="N29" s="4" t="str">
        <f t="shared" si="5"/>
        <v>AVG(VS_R_CNS_LM)</v>
      </c>
      <c r="P29" s="5" t="s">
        <v>85</v>
      </c>
      <c r="Q29" s="10" t="s">
        <v>323</v>
      </c>
      <c r="R29" s="4" t="str">
        <f t="shared" si="1"/>
        <v>AVG(VM_R_PGOA_SDOT)</v>
      </c>
      <c r="W29" s="5" t="s">
        <v>85</v>
      </c>
      <c r="X29" s="10" t="s">
        <v>223</v>
      </c>
      <c r="Y29" s="4" t="str">
        <f t="shared" si="2"/>
        <v>AVG(VM_R_FRI_WEEK_MNT)</v>
      </c>
    </row>
    <row r="30" spans="1:25" x14ac:dyDescent="0.25">
      <c r="A30" s="2" t="s">
        <v>49</v>
      </c>
      <c r="B30">
        <v>23</v>
      </c>
      <c r="D30" s="1">
        <f t="shared" si="8"/>
        <v>11</v>
      </c>
      <c r="E30" s="15" t="s">
        <v>192</v>
      </c>
      <c r="F30" t="s">
        <v>185</v>
      </c>
      <c r="G30" s="15" t="s">
        <v>454</v>
      </c>
      <c r="H30" t="s">
        <v>440</v>
      </c>
      <c r="I30" s="65" t="str">
        <f t="shared" si="6"/>
        <v>ATM_SDO</v>
      </c>
      <c r="J30" s="65" t="str">
        <f t="shared" si="7"/>
        <v>ATM_BAL</v>
      </c>
      <c r="L30" s="5" t="s">
        <v>86</v>
      </c>
      <c r="M30" s="10" t="s">
        <v>122</v>
      </c>
      <c r="N30" s="4" t="str">
        <f t="shared" si="5"/>
        <v>SUM(IN_R_CNS_LM)</v>
      </c>
      <c r="P30" s="5" t="s">
        <v>85</v>
      </c>
      <c r="Q30" s="10" t="s">
        <v>324</v>
      </c>
      <c r="R30" s="4" t="str">
        <f t="shared" si="1"/>
        <v>AVG(VT_R_PGOA_SDOT)</v>
      </c>
      <c r="W30" s="5" t="s">
        <v>85</v>
      </c>
      <c r="X30" s="10" t="s">
        <v>224</v>
      </c>
      <c r="Y30" s="4" t="str">
        <f t="shared" si="2"/>
        <v>AVG(VT_R_FRI_WEEK_MNT)</v>
      </c>
    </row>
    <row r="31" spans="1:25" x14ac:dyDescent="0.25">
      <c r="A31" s="2" t="s">
        <v>51</v>
      </c>
      <c r="B31">
        <v>23</v>
      </c>
      <c r="D31" s="1">
        <f t="shared" si="8"/>
        <v>12</v>
      </c>
      <c r="E31" s="15" t="s">
        <v>193</v>
      </c>
      <c r="F31" t="s">
        <v>186</v>
      </c>
      <c r="G31" s="15" t="s">
        <v>455</v>
      </c>
      <c r="H31" t="s">
        <v>441</v>
      </c>
      <c r="I31" s="65" t="str">
        <f t="shared" si="6"/>
        <v>ATM_PGO</v>
      </c>
      <c r="J31" s="65" t="str">
        <f t="shared" si="7"/>
        <v>ATM_PYM</v>
      </c>
      <c r="L31" s="31" t="s">
        <v>86</v>
      </c>
      <c r="M31" s="32" t="s">
        <v>123</v>
      </c>
      <c r="N31" s="29" t="str">
        <f t="shared" si="5"/>
        <v>SUM(DC_R_CNS_LM)</v>
      </c>
      <c r="P31" s="5" t="s">
        <v>85</v>
      </c>
      <c r="Q31" s="10" t="s">
        <v>325</v>
      </c>
      <c r="R31" s="4" t="str">
        <f t="shared" si="1"/>
        <v>AVG(VS_R_PGOA_SDOT)</v>
      </c>
      <c r="W31" s="5" t="s">
        <v>85</v>
      </c>
      <c r="X31" s="10" t="s">
        <v>225</v>
      </c>
      <c r="Y31" s="4" t="str">
        <f t="shared" si="2"/>
        <v>AVG(VS_R_FRI_WEEK_MNT)</v>
      </c>
    </row>
    <row r="32" spans="1:25" x14ac:dyDescent="0.25">
      <c r="A32" s="2" t="s">
        <v>52</v>
      </c>
      <c r="B32">
        <v>23</v>
      </c>
      <c r="D32" s="1">
        <f t="shared" si="8"/>
        <v>13</v>
      </c>
      <c r="E32" s="15" t="s">
        <v>194</v>
      </c>
      <c r="F32" t="s">
        <v>187</v>
      </c>
      <c r="G32" s="15" t="s">
        <v>456</v>
      </c>
      <c r="H32" t="s">
        <v>442</v>
      </c>
      <c r="I32" s="65" t="str">
        <f t="shared" si="6"/>
        <v>PGO_PGOMIN</v>
      </c>
      <c r="J32" s="65" t="str">
        <f t="shared" si="7"/>
        <v>PYM_MPY</v>
      </c>
      <c r="K32">
        <v>4</v>
      </c>
      <c r="L32" s="5" t="s">
        <v>85</v>
      </c>
      <c r="M32" s="10" t="s">
        <v>74</v>
      </c>
      <c r="N32" s="4" t="str">
        <f t="shared" si="5"/>
        <v>AVG(R_INT_LM)</v>
      </c>
      <c r="P32" s="5" t="s">
        <v>86</v>
      </c>
      <c r="Q32" s="10" t="s">
        <v>326</v>
      </c>
      <c r="R32" s="4" t="str">
        <f t="shared" si="1"/>
        <v>SUM(IN_R_PGOA_SDOT)</v>
      </c>
      <c r="W32" s="5" t="s">
        <v>86</v>
      </c>
      <c r="X32" s="10" t="s">
        <v>226</v>
      </c>
      <c r="Y32" s="4" t="str">
        <f t="shared" si="2"/>
        <v>SUM(IN_R_FRI_WEEK_MNT)</v>
      </c>
    </row>
    <row r="33" spans="1:25" x14ac:dyDescent="0.25">
      <c r="A33" s="2" t="s">
        <v>53</v>
      </c>
      <c r="B33">
        <v>23</v>
      </c>
      <c r="D33" s="30">
        <f t="shared" si="8"/>
        <v>14</v>
      </c>
      <c r="E33" s="18" t="s">
        <v>195</v>
      </c>
      <c r="F33" s="29" t="s">
        <v>188</v>
      </c>
      <c r="G33" s="18" t="s">
        <v>457</v>
      </c>
      <c r="H33" s="29" t="s">
        <v>443</v>
      </c>
      <c r="I33" s="65" t="str">
        <f t="shared" si="6"/>
        <v>CNS_PGOMIN</v>
      </c>
      <c r="J33" s="65" t="str">
        <f t="shared" si="7"/>
        <v>PRC_MPY</v>
      </c>
      <c r="L33" s="5" t="s">
        <v>85</v>
      </c>
      <c r="M33" s="10" t="s">
        <v>124</v>
      </c>
      <c r="N33" s="4" t="str">
        <f t="shared" si="5"/>
        <v>AVG(VM_R_INT_LM)</v>
      </c>
      <c r="P33" s="31" t="s">
        <v>86</v>
      </c>
      <c r="Q33" s="32" t="s">
        <v>327</v>
      </c>
      <c r="R33" s="29" t="str">
        <f t="shared" si="1"/>
        <v>SUM(DC_R_PGOA_SDOT)</v>
      </c>
      <c r="W33" s="31" t="s">
        <v>86</v>
      </c>
      <c r="X33" s="32" t="s">
        <v>227</v>
      </c>
      <c r="Y33" s="29" t="str">
        <f t="shared" si="2"/>
        <v>SUM(DC_R_FRI_WEEK_MNT)</v>
      </c>
    </row>
    <row r="34" spans="1:25" x14ac:dyDescent="0.25">
      <c r="A34" s="2" t="s">
        <v>31</v>
      </c>
      <c r="B34">
        <v>713</v>
      </c>
      <c r="I34" s="65"/>
      <c r="J34" s="65"/>
      <c r="L34" s="5" t="s">
        <v>85</v>
      </c>
      <c r="M34" s="10" t="s">
        <v>125</v>
      </c>
      <c r="N34" s="4" t="str">
        <f t="shared" si="5"/>
        <v>AVG(VT_R_INT_LM)</v>
      </c>
      <c r="V34">
        <v>6</v>
      </c>
      <c r="W34" s="5" t="s">
        <v>85</v>
      </c>
      <c r="X34" s="10" t="s">
        <v>228</v>
      </c>
      <c r="Y34" s="4" t="str">
        <f t="shared" si="2"/>
        <v>AVG(R_SAT_WEEK_MNT)</v>
      </c>
    </row>
    <row r="35" spans="1:25" x14ac:dyDescent="0.25">
      <c r="I35" s="65"/>
      <c r="J35" s="65"/>
      <c r="L35" s="5" t="s">
        <v>85</v>
      </c>
      <c r="M35" s="10" t="s">
        <v>126</v>
      </c>
      <c r="N35" s="4" t="str">
        <f t="shared" si="5"/>
        <v>AVG(VS_R_INT_LM)</v>
      </c>
      <c r="W35" s="5" t="s">
        <v>85</v>
      </c>
      <c r="X35" s="10" t="s">
        <v>229</v>
      </c>
      <c r="Y35" s="4" t="str">
        <f t="shared" si="2"/>
        <v>AVG(VM_R_SAT_WEEK_MNT)</v>
      </c>
    </row>
    <row r="36" spans="1:25" ht="21" x14ac:dyDescent="0.35">
      <c r="D36" s="33" t="s">
        <v>328</v>
      </c>
      <c r="G36" s="33" t="s">
        <v>458</v>
      </c>
      <c r="I36" s="65"/>
      <c r="J36" s="65"/>
      <c r="L36" s="5" t="s">
        <v>86</v>
      </c>
      <c r="M36" s="10" t="s">
        <v>127</v>
      </c>
      <c r="N36" s="4" t="str">
        <f t="shared" si="5"/>
        <v>SUM(IN_R_INT_LM)</v>
      </c>
      <c r="W36" s="5" t="s">
        <v>85</v>
      </c>
      <c r="X36" s="10" t="s">
        <v>230</v>
      </c>
      <c r="Y36" s="4" t="str">
        <f t="shared" si="2"/>
        <v>AVG(VT_R_SAT_WEEK_MNT)</v>
      </c>
    </row>
    <row r="37" spans="1:25" x14ac:dyDescent="0.25">
      <c r="D37" s="26" t="s">
        <v>102</v>
      </c>
      <c r="E37" s="27" t="s">
        <v>103</v>
      </c>
      <c r="F37" s="28" t="s">
        <v>190</v>
      </c>
      <c r="G37" s="27"/>
      <c r="H37" s="28"/>
      <c r="I37" s="65"/>
      <c r="J37" s="65"/>
      <c r="L37" s="31" t="s">
        <v>86</v>
      </c>
      <c r="M37" s="32" t="s">
        <v>128</v>
      </c>
      <c r="N37" s="29" t="str">
        <f t="shared" si="5"/>
        <v>SUM(DC_R_INT_LM)</v>
      </c>
      <c r="W37" s="5" t="s">
        <v>85</v>
      </c>
      <c r="X37" s="10" t="s">
        <v>231</v>
      </c>
      <c r="Y37" s="4" t="str">
        <f t="shared" si="2"/>
        <v>AVG(VS_R_SAT_WEEK_MNT)</v>
      </c>
    </row>
    <row r="38" spans="1:25" x14ac:dyDescent="0.25">
      <c r="D38" s="1">
        <v>1</v>
      </c>
      <c r="E38" s="25" t="s">
        <v>329</v>
      </c>
      <c r="F38" t="s">
        <v>330</v>
      </c>
      <c r="G38" s="25" t="s">
        <v>466</v>
      </c>
      <c r="H38" t="s">
        <v>464</v>
      </c>
      <c r="I38" s="65" t="str">
        <f>SUBSTITUTE(E38," / ","_",1)</f>
        <v>PGOT_MAPR</v>
      </c>
      <c r="J38" s="65" t="str">
        <f>SUBSTITUTE(G38," / ","_",1)</f>
        <v>PID_LON</v>
      </c>
      <c r="K38">
        <v>5</v>
      </c>
      <c r="L38" s="5" t="s">
        <v>85</v>
      </c>
      <c r="M38" s="10" t="s">
        <v>75</v>
      </c>
      <c r="N38" s="4" t="str">
        <f t="shared" si="5"/>
        <v>AVG(R_PGO_SDO)</v>
      </c>
      <c r="W38" s="5" t="s">
        <v>86</v>
      </c>
      <c r="X38" s="10" t="s">
        <v>232</v>
      </c>
      <c r="Y38" s="4" t="str">
        <f t="shared" si="2"/>
        <v>SUM(IN_R_SAT_WEEK_MNT)</v>
      </c>
    </row>
    <row r="39" spans="1:25" x14ac:dyDescent="0.25">
      <c r="D39" s="1">
        <f>D38+1</f>
        <v>2</v>
      </c>
      <c r="E39" s="15" t="s">
        <v>331</v>
      </c>
      <c r="F39" t="s">
        <v>332</v>
      </c>
      <c r="G39" s="15" t="s">
        <v>467</v>
      </c>
      <c r="H39" t="s">
        <v>463</v>
      </c>
      <c r="I39" s="65" t="str">
        <f t="shared" ref="I39:I42" si="9">SUBSTITUTE(E39," / ","_",1)</f>
        <v>SDOT_MAPR</v>
      </c>
      <c r="J39" s="65" t="str">
        <f t="shared" ref="J39:J42" si="10">SUBSTITUTE(G39," / ","_",1)</f>
        <v>BAL_LON</v>
      </c>
      <c r="L39" s="5" t="s">
        <v>85</v>
      </c>
      <c r="M39" s="10" t="s">
        <v>129</v>
      </c>
      <c r="N39" s="4" t="str">
        <f t="shared" si="5"/>
        <v>AVG(VM_R_PGO_SDO)</v>
      </c>
      <c r="W39" s="31" t="s">
        <v>86</v>
      </c>
      <c r="X39" s="32" t="s">
        <v>233</v>
      </c>
      <c r="Y39" s="29" t="str">
        <f t="shared" si="2"/>
        <v>SUM(DC_R_SAT_WEEK_MNT)</v>
      </c>
    </row>
    <row r="40" spans="1:25" x14ac:dyDescent="0.25">
      <c r="D40" s="1">
        <f t="shared" ref="D40:D42" si="11">D39+1</f>
        <v>3</v>
      </c>
      <c r="E40" s="15" t="s">
        <v>333</v>
      </c>
      <c r="F40" t="s">
        <v>337</v>
      </c>
      <c r="G40" s="15" t="s">
        <v>469</v>
      </c>
      <c r="H40" t="s">
        <v>462</v>
      </c>
      <c r="I40" s="65" t="str">
        <f t="shared" si="9"/>
        <v>PGOA_CUOT</v>
      </c>
      <c r="J40" s="65" t="str">
        <f t="shared" si="10"/>
        <v>PYM_INS</v>
      </c>
      <c r="L40" s="5" t="s">
        <v>85</v>
      </c>
      <c r="M40" s="10" t="s">
        <v>130</v>
      </c>
      <c r="N40" s="4" t="str">
        <f t="shared" si="5"/>
        <v>AVG(VT_R_PGO_SDO)</v>
      </c>
      <c r="V40">
        <v>7</v>
      </c>
      <c r="W40" s="5" t="s">
        <v>85</v>
      </c>
      <c r="X40" s="10" t="s">
        <v>234</v>
      </c>
      <c r="Y40" s="4" t="str">
        <f t="shared" si="2"/>
        <v>AVG(R_SUN_WEEK_MNT)</v>
      </c>
    </row>
    <row r="41" spans="1:25" x14ac:dyDescent="0.25">
      <c r="D41" s="1">
        <f t="shared" si="11"/>
        <v>4</v>
      </c>
      <c r="E41" s="15" t="s">
        <v>297</v>
      </c>
      <c r="F41" t="s">
        <v>334</v>
      </c>
      <c r="G41" s="15" t="s">
        <v>468</v>
      </c>
      <c r="H41" t="s">
        <v>465</v>
      </c>
      <c r="I41" s="65" t="str">
        <f t="shared" si="9"/>
        <v>PGOT_SDOT</v>
      </c>
      <c r="J41" s="65" t="str">
        <f t="shared" si="10"/>
        <v>PID_BAL</v>
      </c>
      <c r="L41" s="5" t="s">
        <v>85</v>
      </c>
      <c r="M41" s="10" t="s">
        <v>131</v>
      </c>
      <c r="N41" s="4" t="str">
        <f t="shared" si="5"/>
        <v>AVG(VS_R_PGO_SDO)</v>
      </c>
      <c r="W41" s="5" t="s">
        <v>85</v>
      </c>
      <c r="X41" s="10" t="s">
        <v>235</v>
      </c>
      <c r="Y41" s="4" t="str">
        <f t="shared" si="2"/>
        <v>AVG(VM_R_SUN_WEEK_MNT)</v>
      </c>
    </row>
    <row r="42" spans="1:25" x14ac:dyDescent="0.25">
      <c r="D42" s="67">
        <f t="shared" si="11"/>
        <v>5</v>
      </c>
      <c r="E42" s="18" t="s">
        <v>335</v>
      </c>
      <c r="F42" s="68" t="s">
        <v>336</v>
      </c>
      <c r="G42" s="18" t="s">
        <v>448</v>
      </c>
      <c r="H42" s="68" t="s">
        <v>461</v>
      </c>
      <c r="I42" s="65" t="str">
        <f t="shared" si="9"/>
        <v>PGOA_SDOT</v>
      </c>
      <c r="J42" s="65" t="str">
        <f t="shared" si="10"/>
        <v>PYM_BAL</v>
      </c>
      <c r="L42" s="5" t="s">
        <v>86</v>
      </c>
      <c r="M42" s="10" t="s">
        <v>132</v>
      </c>
      <c r="N42" s="4" t="str">
        <f t="shared" si="5"/>
        <v>SUM(IN_R_PGO_SDO)</v>
      </c>
      <c r="W42" s="5" t="s">
        <v>85</v>
      </c>
      <c r="X42" s="10" t="s">
        <v>236</v>
      </c>
      <c r="Y42" s="4" t="str">
        <f t="shared" si="2"/>
        <v>AVG(VT_R_SUN_WEEK_MNT)</v>
      </c>
    </row>
    <row r="43" spans="1:25" x14ac:dyDescent="0.25">
      <c r="I43" s="65"/>
      <c r="J43" s="65"/>
      <c r="L43" s="31" t="s">
        <v>86</v>
      </c>
      <c r="M43" s="32" t="s">
        <v>133</v>
      </c>
      <c r="N43" s="29" t="str">
        <f t="shared" si="5"/>
        <v>SUM(DC_R_PGO_SDO)</v>
      </c>
      <c r="W43" s="5" t="s">
        <v>85</v>
      </c>
      <c r="X43" s="10" t="s">
        <v>237</v>
      </c>
      <c r="Y43" s="4" t="str">
        <f t="shared" si="2"/>
        <v>AVG(VS_R_SUN_WEEK_MNT)</v>
      </c>
    </row>
    <row r="44" spans="1:25" x14ac:dyDescent="0.25">
      <c r="I44" s="65"/>
      <c r="J44" s="65"/>
      <c r="K44">
        <v>6</v>
      </c>
      <c r="L44" s="5" t="s">
        <v>85</v>
      </c>
      <c r="M44" s="10" t="s">
        <v>76</v>
      </c>
      <c r="N44" s="4" t="str">
        <f t="shared" si="5"/>
        <v>AVG(R_CNS_SDO)</v>
      </c>
      <c r="W44" s="5" t="s">
        <v>86</v>
      </c>
      <c r="X44" s="10" t="s">
        <v>238</v>
      </c>
      <c r="Y44" s="4" t="str">
        <f t="shared" si="2"/>
        <v>SUM(IN_R_SUN_WEEK_MNT)</v>
      </c>
    </row>
    <row r="45" spans="1:25" x14ac:dyDescent="0.25">
      <c r="I45" s="65"/>
      <c r="J45" s="65"/>
      <c r="L45" s="5" t="s">
        <v>85</v>
      </c>
      <c r="M45" s="10" t="s">
        <v>134</v>
      </c>
      <c r="N45" s="4" t="str">
        <f t="shared" si="5"/>
        <v>AVG(VM_R_CNS_SDO)</v>
      </c>
      <c r="W45" s="31" t="s">
        <v>86</v>
      </c>
      <c r="X45" s="32" t="s">
        <v>239</v>
      </c>
      <c r="Y45" s="29" t="str">
        <f t="shared" si="2"/>
        <v>SUM(DC_R_SUN_WEEK_MNT)</v>
      </c>
    </row>
    <row r="46" spans="1:25" ht="21" x14ac:dyDescent="0.35">
      <c r="G46" s="73" t="s">
        <v>534</v>
      </c>
      <c r="H46" s="64"/>
      <c r="I46" s="65"/>
      <c r="J46" s="65"/>
      <c r="L46" s="5" t="s">
        <v>85</v>
      </c>
      <c r="M46" s="10" t="s">
        <v>135</v>
      </c>
      <c r="N46" s="4" t="str">
        <f t="shared" si="5"/>
        <v>AVG(VT_R_CNS_SDO)</v>
      </c>
      <c r="V46">
        <v>8</v>
      </c>
      <c r="W46" s="5" t="s">
        <v>85</v>
      </c>
      <c r="X46" s="10" t="s">
        <v>240</v>
      </c>
      <c r="Y46" s="4" t="str">
        <f t="shared" si="2"/>
        <v>AVG(R_MON_WEEK_TRX)</v>
      </c>
    </row>
    <row r="47" spans="1:25" x14ac:dyDescent="0.25">
      <c r="D47" s="26" t="s">
        <v>102</v>
      </c>
      <c r="E47" s="27" t="s">
        <v>103</v>
      </c>
      <c r="F47" s="28" t="s">
        <v>190</v>
      </c>
      <c r="G47" s="27"/>
      <c r="H47" s="28"/>
      <c r="I47" s="65"/>
      <c r="J47" s="65"/>
      <c r="L47" s="5" t="s">
        <v>85</v>
      </c>
      <c r="M47" s="10" t="s">
        <v>136</v>
      </c>
      <c r="N47" s="4" t="str">
        <f t="shared" si="5"/>
        <v>AVG(VS_R_CNS_SDO)</v>
      </c>
      <c r="W47" s="5" t="s">
        <v>85</v>
      </c>
      <c r="X47" s="10" t="s">
        <v>241</v>
      </c>
      <c r="Y47" s="4" t="str">
        <f t="shared" si="2"/>
        <v>AVG(VM_R_MON_WEEK_TRX)</v>
      </c>
    </row>
    <row r="48" spans="1:25" x14ac:dyDescent="0.25">
      <c r="D48" s="1">
        <v>1</v>
      </c>
      <c r="E48" s="25" t="s">
        <v>513</v>
      </c>
      <c r="F48" t="s">
        <v>504</v>
      </c>
      <c r="G48" s="25" t="s">
        <v>510</v>
      </c>
      <c r="H48" t="s">
        <v>507</v>
      </c>
      <c r="I48" s="65" t="str">
        <f>SUBSTITUTE(E48," / ","_",1)</f>
        <v>AHRR_MNTO</v>
      </c>
      <c r="J48" s="65" t="str">
        <f>SUBSTITUTE(G48," / ","_",1)</f>
        <v>SVNG_TLQA</v>
      </c>
      <c r="L48" s="5" t="s">
        <v>86</v>
      </c>
      <c r="M48" s="10" t="s">
        <v>137</v>
      </c>
      <c r="N48" s="4" t="str">
        <f t="shared" si="5"/>
        <v>SUM(IN_R_CNS_SDO)</v>
      </c>
      <c r="W48" s="5" t="s">
        <v>85</v>
      </c>
      <c r="X48" s="10" t="s">
        <v>242</v>
      </c>
      <c r="Y48" s="4" t="str">
        <f t="shared" si="2"/>
        <v>AVG(VT_R_MON_WEEK_TRX)</v>
      </c>
    </row>
    <row r="49" spans="4:25" x14ac:dyDescent="0.25">
      <c r="D49" s="1">
        <f>D48+1</f>
        <v>2</v>
      </c>
      <c r="E49" s="15" t="s">
        <v>514</v>
      </c>
      <c r="F49" t="s">
        <v>505</v>
      </c>
      <c r="G49" s="15" t="s">
        <v>511</v>
      </c>
      <c r="H49" t="s">
        <v>508</v>
      </c>
      <c r="I49" s="65" t="str">
        <f t="shared" ref="I49:I50" si="12">SUBSTITUTE(E49," / ","_",1)</f>
        <v>PLZO_MNTO</v>
      </c>
      <c r="J49" s="65" t="str">
        <f t="shared" ref="J49:J50" si="13">SUBSTITUTE(G49," / ","_",1)</f>
        <v>LQFN_TLQA</v>
      </c>
      <c r="L49" s="31" t="s">
        <v>86</v>
      </c>
      <c r="M49" s="32" t="s">
        <v>138</v>
      </c>
      <c r="N49" s="29" t="str">
        <f t="shared" si="5"/>
        <v>SUM(DC_R_CNS_SDO)</v>
      </c>
      <c r="W49" s="5" t="s">
        <v>85</v>
      </c>
      <c r="X49" s="10" t="s">
        <v>243</v>
      </c>
      <c r="Y49" s="4" t="str">
        <f t="shared" si="2"/>
        <v>AVG(VS_R_MON_WEEK_TRX)</v>
      </c>
    </row>
    <row r="50" spans="4:25" x14ac:dyDescent="0.25">
      <c r="D50" s="67">
        <f t="shared" ref="D50" si="14">D49+1</f>
        <v>3</v>
      </c>
      <c r="E50" s="18" t="s">
        <v>515</v>
      </c>
      <c r="F50" s="68" t="s">
        <v>506</v>
      </c>
      <c r="G50" s="18" t="s">
        <v>512</v>
      </c>
      <c r="H50" s="68" t="s">
        <v>509</v>
      </c>
      <c r="I50" s="68" t="str">
        <f t="shared" si="12"/>
        <v>OTRO_MNTO</v>
      </c>
      <c r="J50" s="68" t="str">
        <f t="shared" si="13"/>
        <v>OLQA_TLQA</v>
      </c>
      <c r="K50">
        <v>7</v>
      </c>
      <c r="L50" s="5" t="s">
        <v>85</v>
      </c>
      <c r="M50" s="10" t="s">
        <v>77</v>
      </c>
      <c r="N50" s="4" t="str">
        <f t="shared" si="5"/>
        <v>AVG(R_INT_SDO)</v>
      </c>
      <c r="W50" s="31" t="s">
        <v>86</v>
      </c>
      <c r="X50" s="32" t="s">
        <v>392</v>
      </c>
      <c r="Y50" s="29" t="str">
        <f t="shared" si="2"/>
        <v>SUM(M_MX_MON_WEEK_TRX)</v>
      </c>
    </row>
    <row r="51" spans="4:25" x14ac:dyDescent="0.25">
      <c r="G51" s="65"/>
      <c r="H51" s="65"/>
      <c r="I51" s="65"/>
      <c r="J51" s="65"/>
      <c r="L51" s="5" t="s">
        <v>85</v>
      </c>
      <c r="M51" s="10" t="s">
        <v>139</v>
      </c>
      <c r="N51" s="4" t="str">
        <f t="shared" si="5"/>
        <v>AVG(VM_R_INT_SDO)</v>
      </c>
      <c r="W51" s="5" t="s">
        <v>85</v>
      </c>
      <c r="X51" s="10" t="s">
        <v>244</v>
      </c>
      <c r="Y51" s="4" t="str">
        <f t="shared" si="2"/>
        <v>AVG(R_TUE_WEEK_TRX)</v>
      </c>
    </row>
    <row r="52" spans="4:25" ht="21" x14ac:dyDescent="0.35">
      <c r="E52" s="74" t="s">
        <v>535</v>
      </c>
      <c r="G52" s="65"/>
      <c r="H52" s="65"/>
      <c r="I52" s="65"/>
      <c r="J52" s="65"/>
      <c r="L52" s="5" t="s">
        <v>85</v>
      </c>
      <c r="M52" s="10" t="s">
        <v>140</v>
      </c>
      <c r="N52" s="4" t="str">
        <f t="shared" si="5"/>
        <v>AVG(VT_R_INT_SDO)</v>
      </c>
      <c r="V52">
        <v>9</v>
      </c>
      <c r="W52" s="5" t="s">
        <v>85</v>
      </c>
      <c r="X52" s="10" t="s">
        <v>245</v>
      </c>
      <c r="Y52" s="4" t="str">
        <f t="shared" si="2"/>
        <v>AVG(VM_R_TUE_WEEK_TRX)</v>
      </c>
    </row>
    <row r="53" spans="4:25" x14ac:dyDescent="0.25">
      <c r="G53" s="65"/>
      <c r="H53" s="65"/>
      <c r="I53" s="65"/>
      <c r="J53" s="65"/>
      <c r="L53" s="5" t="s">
        <v>85</v>
      </c>
      <c r="M53" s="10" t="s">
        <v>141</v>
      </c>
      <c r="N53" s="4" t="str">
        <f t="shared" si="5"/>
        <v>AVG(VS_R_INT_SDO)</v>
      </c>
      <c r="W53" s="5" t="s">
        <v>85</v>
      </c>
      <c r="X53" s="10" t="s">
        <v>246</v>
      </c>
      <c r="Y53" s="4" t="str">
        <f t="shared" si="2"/>
        <v>AVG(VT_R_TUE_WEEK_TRX)</v>
      </c>
    </row>
    <row r="54" spans="4:25" x14ac:dyDescent="0.25">
      <c r="E54" s="71" t="s">
        <v>520</v>
      </c>
      <c r="F54" s="72" t="s">
        <v>519</v>
      </c>
      <c r="G54" s="65"/>
      <c r="H54" s="65"/>
      <c r="I54" s="65"/>
      <c r="J54" s="65"/>
      <c r="L54" s="5" t="s">
        <v>86</v>
      </c>
      <c r="M54" s="10" t="s">
        <v>142</v>
      </c>
      <c r="N54" s="4" t="str">
        <f t="shared" si="5"/>
        <v>SUM(IN_R_INT_SDO)</v>
      </c>
      <c r="W54" s="5" t="s">
        <v>85</v>
      </c>
      <c r="X54" s="10" t="s">
        <v>247</v>
      </c>
      <c r="Y54" s="4" t="str">
        <f t="shared" si="2"/>
        <v>AVG(VS_R_TUE_WEEK_TRX)</v>
      </c>
    </row>
    <row r="55" spans="4:25" x14ac:dyDescent="0.25">
      <c r="E55" s="8" t="s">
        <v>521</v>
      </c>
      <c r="F55" s="4" t="s">
        <v>522</v>
      </c>
      <c r="G55" s="65"/>
      <c r="H55" s="65"/>
      <c r="I55" s="65"/>
      <c r="J55" s="65"/>
      <c r="L55" s="31" t="s">
        <v>86</v>
      </c>
      <c r="M55" s="32" t="s">
        <v>143</v>
      </c>
      <c r="N55" s="29" t="str">
        <f t="shared" si="5"/>
        <v>SUM(DC_R_INT_SDO)</v>
      </c>
      <c r="W55" s="5" t="s">
        <v>86</v>
      </c>
      <c r="X55" s="10" t="s">
        <v>248</v>
      </c>
      <c r="Y55" s="4" t="str">
        <f t="shared" si="2"/>
        <v>SUM(IN_R_TUE_WEEK_TRX)</v>
      </c>
    </row>
    <row r="56" spans="4:25" x14ac:dyDescent="0.25">
      <c r="E56" s="8" t="s">
        <v>523</v>
      </c>
      <c r="F56" s="4" t="s">
        <v>524</v>
      </c>
      <c r="G56" s="65"/>
      <c r="H56" s="65"/>
      <c r="I56" s="65"/>
      <c r="J56" s="65"/>
      <c r="K56">
        <v>8</v>
      </c>
      <c r="L56" s="5" t="s">
        <v>85</v>
      </c>
      <c r="M56" s="10" t="s">
        <v>78</v>
      </c>
      <c r="N56" s="4" t="str">
        <f t="shared" si="5"/>
        <v>AVG(R_PGO_CNS)</v>
      </c>
      <c r="W56" s="31" t="s">
        <v>86</v>
      </c>
      <c r="X56" s="32" t="s">
        <v>249</v>
      </c>
      <c r="Y56" s="29" t="str">
        <f t="shared" si="2"/>
        <v>SUM(DC_R_TUE_WEEK_TRX)</v>
      </c>
    </row>
    <row r="57" spans="4:25" x14ac:dyDescent="0.25">
      <c r="E57" s="8" t="s">
        <v>15</v>
      </c>
      <c r="F57" s="4" t="s">
        <v>525</v>
      </c>
      <c r="G57" s="65"/>
      <c r="H57" s="65"/>
      <c r="I57" s="65"/>
      <c r="J57" s="65"/>
      <c r="L57" s="5" t="s">
        <v>85</v>
      </c>
      <c r="M57" s="10" t="s">
        <v>144</v>
      </c>
      <c r="N57" s="4" t="str">
        <f t="shared" si="5"/>
        <v>AVG(VM_R_PGO_CNS)</v>
      </c>
      <c r="W57" s="5" t="s">
        <v>85</v>
      </c>
      <c r="X57" s="10" t="s">
        <v>250</v>
      </c>
      <c r="Y57" s="4" t="str">
        <f t="shared" si="2"/>
        <v>AVG(R_WED_WEEK_TRX)</v>
      </c>
    </row>
    <row r="58" spans="4:25" x14ac:dyDescent="0.25">
      <c r="E58" s="8" t="s">
        <v>11</v>
      </c>
      <c r="F58" s="4" t="s">
        <v>526</v>
      </c>
      <c r="G58" s="65"/>
      <c r="H58" s="65"/>
      <c r="I58" s="65"/>
      <c r="J58" s="65"/>
      <c r="L58" s="5" t="s">
        <v>85</v>
      </c>
      <c r="M58" s="10" t="s">
        <v>145</v>
      </c>
      <c r="N58" s="4" t="str">
        <f t="shared" si="5"/>
        <v>AVG(VT_R_PGO_CNS)</v>
      </c>
      <c r="V58">
        <v>10</v>
      </c>
      <c r="W58" s="5" t="s">
        <v>85</v>
      </c>
      <c r="X58" s="10" t="s">
        <v>251</v>
      </c>
      <c r="Y58" s="4" t="str">
        <f t="shared" si="2"/>
        <v>AVG(VM_R_WED_WEEK_TRX)</v>
      </c>
    </row>
    <row r="59" spans="4:25" x14ac:dyDescent="0.25">
      <c r="E59" s="8" t="s">
        <v>527</v>
      </c>
      <c r="F59" s="4" t="s">
        <v>528</v>
      </c>
      <c r="G59" s="65"/>
      <c r="H59" s="65"/>
      <c r="I59" s="65"/>
      <c r="J59" s="65"/>
      <c r="L59" s="5" t="s">
        <v>85</v>
      </c>
      <c r="M59" s="10" t="s">
        <v>146</v>
      </c>
      <c r="N59" s="4" t="str">
        <f t="shared" si="5"/>
        <v>AVG(VS_R_PGO_CNS)</v>
      </c>
      <c r="W59" s="5" t="s">
        <v>85</v>
      </c>
      <c r="X59" s="10" t="s">
        <v>252</v>
      </c>
      <c r="Y59" s="4" t="str">
        <f t="shared" si="2"/>
        <v>AVG(VT_R_WED_WEEK_TRX)</v>
      </c>
    </row>
    <row r="60" spans="4:25" x14ac:dyDescent="0.25">
      <c r="E60" s="8" t="s">
        <v>529</v>
      </c>
      <c r="F60" s="4" t="s">
        <v>530</v>
      </c>
      <c r="G60" s="65"/>
      <c r="H60" s="65"/>
      <c r="I60" s="65"/>
      <c r="J60" s="65"/>
      <c r="L60" s="5" t="s">
        <v>86</v>
      </c>
      <c r="M60" s="10" t="s">
        <v>147</v>
      </c>
      <c r="N60" s="4" t="str">
        <f t="shared" si="5"/>
        <v>SUM(IN_R_PGO_CNS)</v>
      </c>
      <c r="W60" s="5" t="s">
        <v>85</v>
      </c>
      <c r="X60" s="10" t="s">
        <v>253</v>
      </c>
      <c r="Y60" s="4" t="str">
        <f t="shared" si="2"/>
        <v>AVG(VS_R_WED_WEEK_TRX)</v>
      </c>
    </row>
    <row r="61" spans="4:25" x14ac:dyDescent="0.25">
      <c r="E61" s="8" t="s">
        <v>16</v>
      </c>
      <c r="F61" s="4" t="s">
        <v>531</v>
      </c>
      <c r="G61" s="65"/>
      <c r="H61" s="65"/>
      <c r="I61" s="65"/>
      <c r="J61" s="65"/>
      <c r="L61" s="31" t="s">
        <v>86</v>
      </c>
      <c r="M61" s="32" t="s">
        <v>148</v>
      </c>
      <c r="N61" s="29" t="str">
        <f t="shared" si="5"/>
        <v>SUM(DC_R_PGO_CNS)</v>
      </c>
      <c r="W61" s="5" t="s">
        <v>86</v>
      </c>
      <c r="X61" s="10" t="s">
        <v>254</v>
      </c>
      <c r="Y61" s="4" t="str">
        <f t="shared" si="2"/>
        <v>SUM(IN_R_WED_WEEK_TRX)</v>
      </c>
    </row>
    <row r="62" spans="4:25" x14ac:dyDescent="0.25">
      <c r="E62" s="30" t="s">
        <v>17</v>
      </c>
      <c r="F62" s="29" t="s">
        <v>532</v>
      </c>
      <c r="G62" s="65"/>
      <c r="H62" s="65"/>
      <c r="I62" s="65"/>
      <c r="J62" s="65"/>
      <c r="K62">
        <v>9</v>
      </c>
      <c r="L62" s="5" t="s">
        <v>85</v>
      </c>
      <c r="M62" s="10" t="s">
        <v>79</v>
      </c>
      <c r="N62" s="4" t="str">
        <f t="shared" si="5"/>
        <v>AVG(R_ATM_CNS)</v>
      </c>
      <c r="W62" s="31" t="s">
        <v>86</v>
      </c>
      <c r="X62" s="32" t="s">
        <v>255</v>
      </c>
      <c r="Y62" s="29" t="str">
        <f t="shared" si="2"/>
        <v>SUM(DC_R_WED_WEEK_TRX)</v>
      </c>
    </row>
    <row r="63" spans="4:25" x14ac:dyDescent="0.25">
      <c r="G63" s="65"/>
      <c r="H63" s="65"/>
      <c r="I63" s="65"/>
      <c r="J63" s="65"/>
      <c r="L63" s="5" t="s">
        <v>85</v>
      </c>
      <c r="M63" s="10" t="s">
        <v>149</v>
      </c>
      <c r="N63" s="4" t="str">
        <f t="shared" si="5"/>
        <v>AVG(VM_R_ATM_CNS)</v>
      </c>
      <c r="W63" s="5" t="s">
        <v>85</v>
      </c>
      <c r="X63" s="10" t="s">
        <v>256</v>
      </c>
      <c r="Y63" s="4" t="str">
        <f t="shared" si="2"/>
        <v>AVG(R_THU_WEEK_TRX)</v>
      </c>
    </row>
    <row r="64" spans="4:25" x14ac:dyDescent="0.25">
      <c r="G64" s="65"/>
      <c r="H64" s="65"/>
      <c r="I64" s="65"/>
      <c r="J64" s="65"/>
      <c r="L64" s="5" t="s">
        <v>85</v>
      </c>
      <c r="M64" s="10" t="s">
        <v>150</v>
      </c>
      <c r="N64" s="4" t="str">
        <f t="shared" si="5"/>
        <v>AVG(VT_R_ATM_CNS)</v>
      </c>
      <c r="V64">
        <v>11</v>
      </c>
      <c r="W64" s="5" t="s">
        <v>85</v>
      </c>
      <c r="X64" s="10" t="s">
        <v>257</v>
      </c>
      <c r="Y64" s="4" t="str">
        <f t="shared" si="2"/>
        <v>AVG(VM_R_THU_WEEK_TRX)</v>
      </c>
    </row>
    <row r="65" spans="4:25" x14ac:dyDescent="0.25">
      <c r="G65" s="65"/>
      <c r="H65" s="65"/>
      <c r="I65" s="65"/>
      <c r="J65" s="65"/>
      <c r="L65" s="5" t="s">
        <v>85</v>
      </c>
      <c r="M65" s="10" t="s">
        <v>151</v>
      </c>
      <c r="N65" s="4" t="str">
        <f t="shared" si="5"/>
        <v>AVG(VS_R_ATM_CNS)</v>
      </c>
      <c r="W65" s="5" t="s">
        <v>85</v>
      </c>
      <c r="X65" s="10" t="s">
        <v>258</v>
      </c>
      <c r="Y65" s="4" t="str">
        <f t="shared" si="2"/>
        <v>AVG(VT_R_THU_WEEK_TRX)</v>
      </c>
    </row>
    <row r="66" spans="4:25" x14ac:dyDescent="0.25">
      <c r="G66" s="65"/>
      <c r="H66" s="65"/>
      <c r="I66" s="65"/>
      <c r="J66" s="65"/>
      <c r="L66" s="5" t="s">
        <v>86</v>
      </c>
      <c r="M66" s="10" t="s">
        <v>152</v>
      </c>
      <c r="N66" s="4" t="str">
        <f t="shared" si="5"/>
        <v>SUM(IN_R_ATM_CNS)</v>
      </c>
      <c r="W66" s="5" t="s">
        <v>85</v>
      </c>
      <c r="X66" s="10" t="s">
        <v>259</v>
      </c>
      <c r="Y66" s="4" t="str">
        <f t="shared" si="2"/>
        <v>AVG(VS_R_THU_WEEK_TRX)</v>
      </c>
    </row>
    <row r="67" spans="4:25" x14ac:dyDescent="0.25">
      <c r="I67" s="65"/>
      <c r="J67" s="65"/>
      <c r="L67" s="31" t="s">
        <v>86</v>
      </c>
      <c r="M67" s="32" t="s">
        <v>153</v>
      </c>
      <c r="N67" s="29" t="str">
        <f t="shared" si="5"/>
        <v>SUM(DC_R_ATM_CNS)</v>
      </c>
      <c r="W67" s="5" t="s">
        <v>86</v>
      </c>
      <c r="X67" s="10" t="s">
        <v>260</v>
      </c>
      <c r="Y67" s="4" t="str">
        <f t="shared" si="2"/>
        <v>SUM(IN_R_THU_WEEK_TRX)</v>
      </c>
    </row>
    <row r="68" spans="4:25" x14ac:dyDescent="0.25">
      <c r="I68" s="65"/>
      <c r="J68" s="65"/>
      <c r="K68">
        <v>10</v>
      </c>
      <c r="L68" s="5" t="s">
        <v>85</v>
      </c>
      <c r="M68" s="10" t="s">
        <v>154</v>
      </c>
      <c r="N68" s="4" t="str">
        <f t="shared" si="5"/>
        <v>AVG(R_ATM_LM)</v>
      </c>
      <c r="W68" s="31" t="s">
        <v>86</v>
      </c>
      <c r="X68" s="32" t="s">
        <v>261</v>
      </c>
      <c r="Y68" s="29" t="str">
        <f t="shared" ref="Y68:Y116" si="15">W68&amp;"("&amp;X68&amp;")"</f>
        <v>SUM(DC_R_THU_WEEK_TRX)</v>
      </c>
    </row>
    <row r="69" spans="4:25" x14ac:dyDescent="0.25">
      <c r="I69" s="65"/>
      <c r="J69" s="65"/>
      <c r="L69" s="5" t="s">
        <v>85</v>
      </c>
      <c r="M69" s="10" t="s">
        <v>155</v>
      </c>
      <c r="N69" s="4" t="str">
        <f t="shared" si="5"/>
        <v>AVG(VM_R_ATM_LM)</v>
      </c>
      <c r="W69" s="5" t="s">
        <v>85</v>
      </c>
      <c r="X69" s="10" t="s">
        <v>262</v>
      </c>
      <c r="Y69" s="4" t="str">
        <f t="shared" si="15"/>
        <v>AVG(R_FRI_WEEK_TRX)</v>
      </c>
    </row>
    <row r="70" spans="4:25" x14ac:dyDescent="0.25">
      <c r="I70" s="65"/>
      <c r="J70" s="65"/>
      <c r="L70" s="5" t="s">
        <v>85</v>
      </c>
      <c r="M70" s="10" t="s">
        <v>156</v>
      </c>
      <c r="N70" s="4" t="str">
        <f t="shared" si="5"/>
        <v>AVG(VT_R_ATM_LM)</v>
      </c>
      <c r="V70">
        <v>12</v>
      </c>
      <c r="W70" s="5" t="s">
        <v>85</v>
      </c>
      <c r="X70" s="10" t="s">
        <v>263</v>
      </c>
      <c r="Y70" s="4" t="str">
        <f t="shared" si="15"/>
        <v>AVG(VM_R_FRI_WEEK_TRX)</v>
      </c>
    </row>
    <row r="71" spans="4:25" x14ac:dyDescent="0.25">
      <c r="I71" s="65"/>
      <c r="J71" s="65"/>
      <c r="L71" s="5" t="s">
        <v>85</v>
      </c>
      <c r="M71" s="10" t="s">
        <v>157</v>
      </c>
      <c r="N71" s="4" t="str">
        <f t="shared" si="5"/>
        <v>AVG(VS_R_ATM_LM)</v>
      </c>
      <c r="W71" s="5" t="s">
        <v>85</v>
      </c>
      <c r="X71" s="10" t="s">
        <v>264</v>
      </c>
      <c r="Y71" s="4" t="str">
        <f t="shared" si="15"/>
        <v>AVG(VT_R_FRI_WEEK_TRX)</v>
      </c>
    </row>
    <row r="72" spans="4:25" x14ac:dyDescent="0.25">
      <c r="I72" s="65"/>
      <c r="J72" s="65"/>
      <c r="L72" s="5" t="s">
        <v>86</v>
      </c>
      <c r="M72" s="10" t="s">
        <v>158</v>
      </c>
      <c r="N72" s="4" t="str">
        <f t="shared" si="5"/>
        <v>SUM(IN_R_ATM_LM)</v>
      </c>
      <c r="W72" s="5" t="s">
        <v>85</v>
      </c>
      <c r="X72" s="10" t="s">
        <v>265</v>
      </c>
      <c r="Y72" s="4" t="str">
        <f t="shared" si="15"/>
        <v>AVG(VS_R_FRI_WEEK_TRX)</v>
      </c>
    </row>
    <row r="73" spans="4:25" x14ac:dyDescent="0.25">
      <c r="I73" s="65"/>
      <c r="J73" s="65"/>
      <c r="L73" s="31" t="s">
        <v>86</v>
      </c>
      <c r="M73" s="32" t="s">
        <v>159</v>
      </c>
      <c r="N73" s="29" t="str">
        <f t="shared" si="5"/>
        <v>SUM(DC_R_ATM_LM)</v>
      </c>
      <c r="W73" s="5" t="s">
        <v>86</v>
      </c>
      <c r="X73" s="10" t="s">
        <v>266</v>
      </c>
      <c r="Y73" s="4" t="str">
        <f t="shared" si="15"/>
        <v>SUM(IN_R_FRI_WEEK_TRX)</v>
      </c>
    </row>
    <row r="74" spans="4:25" x14ac:dyDescent="0.25">
      <c r="I74" s="65"/>
      <c r="J74" s="65"/>
      <c r="K74">
        <v>11</v>
      </c>
      <c r="L74" s="5" t="s">
        <v>85</v>
      </c>
      <c r="M74" s="10" t="s">
        <v>160</v>
      </c>
      <c r="N74" s="4" t="str">
        <f t="shared" si="5"/>
        <v>AVG(R_ATM_SDO)</v>
      </c>
      <c r="W74" s="31" t="s">
        <v>86</v>
      </c>
      <c r="X74" s="32" t="s">
        <v>267</v>
      </c>
      <c r="Y74" s="29" t="str">
        <f t="shared" si="15"/>
        <v>SUM(DC_R_FRI_WEEK_TRX)</v>
      </c>
    </row>
    <row r="75" spans="4:25" x14ac:dyDescent="0.25">
      <c r="I75" s="65"/>
      <c r="J75" s="65"/>
      <c r="L75" s="5" t="s">
        <v>85</v>
      </c>
      <c r="M75" s="10" t="s">
        <v>161</v>
      </c>
      <c r="N75" s="4" t="str">
        <f t="shared" si="5"/>
        <v>AVG(VM_R_ATM_SDO)</v>
      </c>
      <c r="W75" s="5" t="s">
        <v>85</v>
      </c>
      <c r="X75" s="10" t="s">
        <v>268</v>
      </c>
      <c r="Y75" s="4" t="str">
        <f t="shared" si="15"/>
        <v>AVG(R_SAT_WEEK_TRX)</v>
      </c>
    </row>
    <row r="76" spans="4:25" ht="21" x14ac:dyDescent="0.35">
      <c r="D76" s="33" t="s">
        <v>282</v>
      </c>
      <c r="I76" s="65"/>
      <c r="J76" s="65"/>
      <c r="L76" s="5" t="s">
        <v>85</v>
      </c>
      <c r="M76" s="10" t="s">
        <v>162</v>
      </c>
      <c r="N76" s="4" t="str">
        <f t="shared" si="5"/>
        <v>AVG(VT_R_ATM_SDO)</v>
      </c>
      <c r="V76">
        <v>13</v>
      </c>
      <c r="W76" s="5" t="s">
        <v>85</v>
      </c>
      <c r="X76" s="10" t="s">
        <v>269</v>
      </c>
      <c r="Y76" s="4" t="str">
        <f t="shared" si="15"/>
        <v>AVG(VM_R_SAT_WEEK_TRX)</v>
      </c>
    </row>
    <row r="77" spans="4:25" x14ac:dyDescent="0.25">
      <c r="D77" s="26" t="s">
        <v>102</v>
      </c>
      <c r="E77" s="27" t="s">
        <v>103</v>
      </c>
      <c r="F77" s="28" t="s">
        <v>190</v>
      </c>
      <c r="I77" s="65"/>
      <c r="J77" s="65"/>
      <c r="L77" s="5" t="s">
        <v>85</v>
      </c>
      <c r="M77" s="10" t="s">
        <v>163</v>
      </c>
      <c r="N77" s="4" t="str">
        <f t="shared" si="5"/>
        <v>AVG(VS_R_ATM_SDO)</v>
      </c>
      <c r="W77" s="5" t="s">
        <v>85</v>
      </c>
      <c r="X77" s="10" t="s">
        <v>270</v>
      </c>
      <c r="Y77" s="4" t="str">
        <f t="shared" si="15"/>
        <v>AVG(VT_R_SAT_WEEK_TRX)</v>
      </c>
    </row>
    <row r="78" spans="4:25" x14ac:dyDescent="0.25">
      <c r="D78" s="1">
        <v>1</v>
      </c>
      <c r="E78" s="14" t="s">
        <v>280</v>
      </c>
      <c r="F78" s="4" t="s">
        <v>283</v>
      </c>
      <c r="I78" s="65"/>
      <c r="J78" s="65"/>
      <c r="L78" s="5" t="s">
        <v>86</v>
      </c>
      <c r="M78" s="10" t="s">
        <v>164</v>
      </c>
      <c r="N78" s="4" t="str">
        <f t="shared" ref="N78:N141" si="16">L78&amp;"("&amp;M78&amp;")"</f>
        <v>SUM(IN_R_ATM_SDO)</v>
      </c>
      <c r="W78" s="5" t="s">
        <v>85</v>
      </c>
      <c r="X78" s="10" t="s">
        <v>271</v>
      </c>
      <c r="Y78" s="4" t="str">
        <f t="shared" si="15"/>
        <v>AVG(VS_R_SAT_WEEK_TRX)</v>
      </c>
    </row>
    <row r="79" spans="4:25" x14ac:dyDescent="0.25">
      <c r="D79" s="1">
        <v>2</v>
      </c>
      <c r="E79" s="14" t="s">
        <v>281</v>
      </c>
      <c r="F79" s="4" t="s">
        <v>284</v>
      </c>
      <c r="I79" s="65"/>
      <c r="J79" s="65"/>
      <c r="L79" s="31" t="s">
        <v>86</v>
      </c>
      <c r="M79" s="32" t="s">
        <v>165</v>
      </c>
      <c r="N79" s="29" t="str">
        <f t="shared" si="16"/>
        <v>SUM(DC_R_ATM_SDO)</v>
      </c>
      <c r="W79" s="5" t="s">
        <v>86</v>
      </c>
      <c r="X79" s="10" t="s">
        <v>272</v>
      </c>
      <c r="Y79" s="4" t="str">
        <f t="shared" si="15"/>
        <v>SUM(IN_R_SAT_WEEK_TRX)</v>
      </c>
    </row>
    <row r="80" spans="4:25" x14ac:dyDescent="0.25">
      <c r="D80" s="1">
        <v>3</v>
      </c>
      <c r="E80" s="14" t="s">
        <v>285</v>
      </c>
      <c r="F80" s="4" t="s">
        <v>338</v>
      </c>
      <c r="I80" s="65"/>
      <c r="J80" s="65"/>
      <c r="K80">
        <v>12</v>
      </c>
      <c r="L80" s="5" t="s">
        <v>85</v>
      </c>
      <c r="M80" s="10" t="s">
        <v>166</v>
      </c>
      <c r="N80" s="4" t="str">
        <f t="shared" si="16"/>
        <v>AVG(R_ATM_PGO)</v>
      </c>
      <c r="W80" s="31" t="s">
        <v>86</v>
      </c>
      <c r="X80" s="32" t="s">
        <v>273</v>
      </c>
      <c r="Y80" s="29" t="str">
        <f t="shared" si="15"/>
        <v>SUM(DC_R_SAT_WEEK_TRX)</v>
      </c>
    </row>
    <row r="81" spans="4:25" x14ac:dyDescent="0.25">
      <c r="D81" s="1">
        <v>4</v>
      </c>
      <c r="E81" s="14" t="s">
        <v>286</v>
      </c>
      <c r="F81" s="4" t="s">
        <v>339</v>
      </c>
      <c r="I81" s="65"/>
      <c r="J81" s="65"/>
      <c r="L81" s="5" t="s">
        <v>85</v>
      </c>
      <c r="M81" s="10" t="s">
        <v>167</v>
      </c>
      <c r="N81" s="4" t="str">
        <f t="shared" si="16"/>
        <v>AVG(VM_R_ATM_PGO)</v>
      </c>
      <c r="W81" s="5" t="s">
        <v>85</v>
      </c>
      <c r="X81" s="10" t="s">
        <v>274</v>
      </c>
      <c r="Y81" s="4" t="str">
        <f t="shared" si="15"/>
        <v>AVG(R_SUN_WEEK_TRX)</v>
      </c>
    </row>
    <row r="82" spans="4:25" x14ac:dyDescent="0.25">
      <c r="D82" s="1">
        <v>5</v>
      </c>
      <c r="E82" s="14" t="s">
        <v>287</v>
      </c>
      <c r="F82" s="4" t="s">
        <v>340</v>
      </c>
      <c r="I82" s="65"/>
      <c r="J82" s="65"/>
      <c r="L82" s="5" t="s">
        <v>85</v>
      </c>
      <c r="M82" s="10" t="s">
        <v>168</v>
      </c>
      <c r="N82" s="4" t="str">
        <f t="shared" si="16"/>
        <v>AVG(VT_R_ATM_PGO)</v>
      </c>
      <c r="V82">
        <v>14</v>
      </c>
      <c r="W82" s="5" t="s">
        <v>85</v>
      </c>
      <c r="X82" s="10" t="s">
        <v>275</v>
      </c>
      <c r="Y82" s="4" t="str">
        <f t="shared" si="15"/>
        <v>AVG(VM_R_SUN_WEEK_TRX)</v>
      </c>
    </row>
    <row r="83" spans="4:25" x14ac:dyDescent="0.25">
      <c r="D83" s="1">
        <v>6</v>
      </c>
      <c r="E83" s="14" t="s">
        <v>288</v>
      </c>
      <c r="F83" s="4" t="s">
        <v>341</v>
      </c>
      <c r="I83" s="65"/>
      <c r="J83" s="65"/>
      <c r="L83" s="5" t="s">
        <v>85</v>
      </c>
      <c r="M83" s="10" t="s">
        <v>169</v>
      </c>
      <c r="N83" s="4" t="str">
        <f t="shared" si="16"/>
        <v>AVG(VS_R_ATM_PGO)</v>
      </c>
      <c r="W83" s="5" t="s">
        <v>85</v>
      </c>
      <c r="X83" s="10" t="s">
        <v>276</v>
      </c>
      <c r="Y83" s="4" t="str">
        <f t="shared" si="15"/>
        <v>AVG(VT_R_SUN_WEEK_TRX)</v>
      </c>
    </row>
    <row r="84" spans="4:25" x14ac:dyDescent="0.25">
      <c r="D84" s="1">
        <v>7</v>
      </c>
      <c r="E84" s="14" t="s">
        <v>289</v>
      </c>
      <c r="F84" s="4" t="s">
        <v>342</v>
      </c>
      <c r="I84" s="65"/>
      <c r="J84" s="65"/>
      <c r="L84" s="5" t="s">
        <v>86</v>
      </c>
      <c r="M84" s="10" t="s">
        <v>170</v>
      </c>
      <c r="N84" s="4" t="str">
        <f t="shared" si="16"/>
        <v>SUM(IN_R_ATM_PGO)</v>
      </c>
      <c r="W84" s="5" t="s">
        <v>85</v>
      </c>
      <c r="X84" s="10" t="s">
        <v>277</v>
      </c>
      <c r="Y84" s="4" t="str">
        <f t="shared" si="15"/>
        <v>AVG(VS_R_SUN_WEEK_TRX)</v>
      </c>
    </row>
    <row r="85" spans="4:25" x14ac:dyDescent="0.25">
      <c r="D85" s="1">
        <v>8</v>
      </c>
      <c r="E85" s="14" t="s">
        <v>290</v>
      </c>
      <c r="F85" s="4" t="s">
        <v>343</v>
      </c>
      <c r="I85" s="65"/>
      <c r="J85" s="65"/>
      <c r="L85" s="31" t="s">
        <v>86</v>
      </c>
      <c r="M85" s="32" t="s">
        <v>171</v>
      </c>
      <c r="N85" s="29" t="str">
        <f t="shared" si="16"/>
        <v>SUM(DC_R_ATM_PGO)</v>
      </c>
      <c r="W85" s="5" t="s">
        <v>86</v>
      </c>
      <c r="X85" s="10" t="s">
        <v>278</v>
      </c>
      <c r="Y85" s="4" t="str">
        <f t="shared" si="15"/>
        <v>SUM(IN_R_SUN_WEEK_TRX)</v>
      </c>
    </row>
    <row r="86" spans="4:25" x14ac:dyDescent="0.25">
      <c r="D86" s="1">
        <v>9</v>
      </c>
      <c r="E86" s="14" t="s">
        <v>291</v>
      </c>
      <c r="F86" s="4" t="s">
        <v>344</v>
      </c>
      <c r="I86" s="65"/>
      <c r="J86" s="65"/>
      <c r="K86">
        <v>13</v>
      </c>
      <c r="L86" s="5" t="s">
        <v>85</v>
      </c>
      <c r="M86" s="10" t="s">
        <v>172</v>
      </c>
      <c r="N86" s="4" t="str">
        <f t="shared" si="16"/>
        <v>AVG(R_PGO_PGOMIN)</v>
      </c>
      <c r="W86" s="31" t="s">
        <v>86</v>
      </c>
      <c r="X86" s="32" t="s">
        <v>279</v>
      </c>
      <c r="Y86" s="29" t="str">
        <f t="shared" si="15"/>
        <v>SUM(DC_R_SUN_WEEK_TRX)</v>
      </c>
    </row>
    <row r="87" spans="4:25" x14ac:dyDescent="0.25">
      <c r="D87" s="1">
        <v>10</v>
      </c>
      <c r="E87" s="14" t="s">
        <v>292</v>
      </c>
      <c r="F87" s="4" t="s">
        <v>345</v>
      </c>
      <c r="I87" s="65"/>
      <c r="J87" s="65"/>
      <c r="L87" s="5" t="s">
        <v>85</v>
      </c>
      <c r="M87" s="10" t="s">
        <v>173</v>
      </c>
      <c r="N87" s="4" t="str">
        <f t="shared" si="16"/>
        <v>AVG(VM_R_PGO_PGOMIN)</v>
      </c>
      <c r="W87" s="5" t="s">
        <v>85</v>
      </c>
      <c r="X87" s="10" t="s">
        <v>362</v>
      </c>
      <c r="Y87" s="4" t="str">
        <f t="shared" si="15"/>
        <v>AVG(R_HRS1_DAY_MNT)</v>
      </c>
    </row>
    <row r="88" spans="4:25" x14ac:dyDescent="0.25">
      <c r="D88" s="1">
        <v>11</v>
      </c>
      <c r="E88" s="14" t="s">
        <v>293</v>
      </c>
      <c r="F88" s="4" t="s">
        <v>346</v>
      </c>
      <c r="I88" s="65"/>
      <c r="J88" s="65"/>
      <c r="L88" s="5" t="s">
        <v>85</v>
      </c>
      <c r="M88" s="10" t="s">
        <v>174</v>
      </c>
      <c r="N88" s="4" t="str">
        <f t="shared" si="16"/>
        <v>AVG(VT_R_PGO_PGOMIN)</v>
      </c>
      <c r="V88">
        <v>15</v>
      </c>
      <c r="W88" s="5" t="s">
        <v>85</v>
      </c>
      <c r="X88" s="10" t="s">
        <v>363</v>
      </c>
      <c r="Y88" s="4" t="str">
        <f t="shared" si="15"/>
        <v>AVG(VM_R_HRS1_DAY_MNT)</v>
      </c>
    </row>
    <row r="89" spans="4:25" x14ac:dyDescent="0.25">
      <c r="D89" s="1">
        <v>12</v>
      </c>
      <c r="E89" s="14" t="s">
        <v>294</v>
      </c>
      <c r="F89" s="4" t="s">
        <v>347</v>
      </c>
      <c r="I89" s="65"/>
      <c r="J89" s="65"/>
      <c r="L89" s="5" t="s">
        <v>85</v>
      </c>
      <c r="M89" s="10" t="s">
        <v>175</v>
      </c>
      <c r="N89" s="4" t="str">
        <f t="shared" si="16"/>
        <v>AVG(VS_R_PGO_PGOMIN)</v>
      </c>
      <c r="W89" s="5" t="s">
        <v>85</v>
      </c>
      <c r="X89" s="10" t="s">
        <v>364</v>
      </c>
      <c r="Y89" s="4" t="str">
        <f t="shared" si="15"/>
        <v>AVG(VT_R_HRS1_DAY_MNT)</v>
      </c>
    </row>
    <row r="90" spans="4:25" x14ac:dyDescent="0.25">
      <c r="D90" s="1">
        <v>13</v>
      </c>
      <c r="E90" s="14" t="s">
        <v>295</v>
      </c>
      <c r="F90" s="4" t="s">
        <v>348</v>
      </c>
      <c r="I90" s="65"/>
      <c r="J90" s="65"/>
      <c r="L90" s="5" t="s">
        <v>86</v>
      </c>
      <c r="M90" s="10" t="s">
        <v>176</v>
      </c>
      <c r="N90" s="4" t="str">
        <f t="shared" si="16"/>
        <v>SUM(IN_R_PGO_PGOMIN)</v>
      </c>
      <c r="W90" s="5" t="s">
        <v>85</v>
      </c>
      <c r="X90" s="10" t="s">
        <v>365</v>
      </c>
      <c r="Y90" s="4" t="str">
        <f t="shared" si="15"/>
        <v>AVG(VS_R_HRS1_DAY_MNT)</v>
      </c>
    </row>
    <row r="91" spans="4:25" x14ac:dyDescent="0.25">
      <c r="D91" s="1">
        <v>14</v>
      </c>
      <c r="E91" s="14" t="s">
        <v>296</v>
      </c>
      <c r="F91" s="4" t="s">
        <v>349</v>
      </c>
      <c r="I91" s="65"/>
      <c r="J91" s="65"/>
      <c r="L91" s="31" t="s">
        <v>86</v>
      </c>
      <c r="M91" s="32" t="s">
        <v>177</v>
      </c>
      <c r="N91" s="29" t="str">
        <f t="shared" si="16"/>
        <v>SUM(DC_R_PGO_PGOMIN)</v>
      </c>
      <c r="W91" s="5" t="s">
        <v>86</v>
      </c>
      <c r="X91" s="10" t="s">
        <v>366</v>
      </c>
      <c r="Y91" s="4" t="str">
        <f t="shared" si="15"/>
        <v>SUM(IN_R_HRS1_DAY_MNT)</v>
      </c>
    </row>
    <row r="92" spans="4:25" x14ac:dyDescent="0.25">
      <c r="D92" s="1">
        <v>15</v>
      </c>
      <c r="E92" s="15" t="s">
        <v>351</v>
      </c>
      <c r="F92" s="4" t="s">
        <v>350</v>
      </c>
      <c r="I92" s="65"/>
      <c r="J92" s="65"/>
      <c r="K92">
        <v>14</v>
      </c>
      <c r="L92" s="5" t="s">
        <v>85</v>
      </c>
      <c r="M92" s="10" t="s">
        <v>178</v>
      </c>
      <c r="N92" s="4" t="str">
        <f t="shared" si="16"/>
        <v>AVG(R_CNS_PGOMIN)</v>
      </c>
      <c r="W92" s="31" t="s">
        <v>86</v>
      </c>
      <c r="X92" s="32" t="s">
        <v>367</v>
      </c>
      <c r="Y92" s="29" t="str">
        <f t="shared" si="15"/>
        <v>SUM(DC_R_HRS1_DAY_MNT)</v>
      </c>
    </row>
    <row r="93" spans="4:25" x14ac:dyDescent="0.25">
      <c r="D93" s="1">
        <v>16</v>
      </c>
      <c r="E93" s="15" t="s">
        <v>353</v>
      </c>
      <c r="F93" s="4" t="s">
        <v>354</v>
      </c>
      <c r="I93" s="65"/>
      <c r="J93" s="65"/>
      <c r="L93" s="5" t="s">
        <v>85</v>
      </c>
      <c r="M93" s="10" t="s">
        <v>179</v>
      </c>
      <c r="N93" s="4" t="str">
        <f t="shared" si="16"/>
        <v>AVG(VM_R_CNS_PGOMIN)</v>
      </c>
      <c r="W93" s="5" t="s">
        <v>85</v>
      </c>
      <c r="X93" s="10" t="s">
        <v>368</v>
      </c>
      <c r="Y93" s="4" t="str">
        <f t="shared" si="15"/>
        <v>AVG(R_HRS1_DAY_TRX)</v>
      </c>
    </row>
    <row r="94" spans="4:25" x14ac:dyDescent="0.25">
      <c r="D94" s="1">
        <v>17</v>
      </c>
      <c r="E94" s="15" t="s">
        <v>352</v>
      </c>
      <c r="F94" s="4" t="s">
        <v>358</v>
      </c>
      <c r="I94" s="65"/>
      <c r="J94" s="65"/>
      <c r="L94" s="5" t="s">
        <v>85</v>
      </c>
      <c r="M94" s="10" t="s">
        <v>180</v>
      </c>
      <c r="N94" s="4" t="str">
        <f t="shared" si="16"/>
        <v>AVG(VT_R_CNS_PGOMIN)</v>
      </c>
      <c r="V94">
        <v>16</v>
      </c>
      <c r="W94" s="5" t="s">
        <v>85</v>
      </c>
      <c r="X94" s="10" t="s">
        <v>369</v>
      </c>
      <c r="Y94" s="4" t="str">
        <f t="shared" si="15"/>
        <v>AVG(VM_R_HRS1_DAY_TRX)</v>
      </c>
    </row>
    <row r="95" spans="4:25" x14ac:dyDescent="0.25">
      <c r="D95" s="1">
        <v>18</v>
      </c>
      <c r="E95" s="15" t="s">
        <v>355</v>
      </c>
      <c r="F95" s="4" t="s">
        <v>359</v>
      </c>
      <c r="I95" s="65"/>
      <c r="J95" s="65"/>
      <c r="L95" s="5" t="s">
        <v>85</v>
      </c>
      <c r="M95" s="10" t="s">
        <v>181</v>
      </c>
      <c r="N95" s="4" t="str">
        <f t="shared" si="16"/>
        <v>AVG(VS_R_CNS_PGOMIN)</v>
      </c>
      <c r="W95" s="5" t="s">
        <v>85</v>
      </c>
      <c r="X95" s="10" t="s">
        <v>370</v>
      </c>
      <c r="Y95" s="4" t="str">
        <f t="shared" si="15"/>
        <v>AVG(VT_R_HRS1_DAY_TRX)</v>
      </c>
    </row>
    <row r="96" spans="4:25" x14ac:dyDescent="0.25">
      <c r="D96" s="1">
        <v>19</v>
      </c>
      <c r="E96" s="15" t="s">
        <v>356</v>
      </c>
      <c r="F96" s="4" t="s">
        <v>360</v>
      </c>
      <c r="I96" s="65"/>
      <c r="J96" s="65"/>
      <c r="L96" s="5" t="s">
        <v>86</v>
      </c>
      <c r="M96" s="10" t="s">
        <v>182</v>
      </c>
      <c r="N96" s="4" t="str">
        <f t="shared" si="16"/>
        <v>SUM(IN_R_CNS_PGOMIN)</v>
      </c>
      <c r="W96" s="5" t="s">
        <v>85</v>
      </c>
      <c r="X96" s="10" t="s">
        <v>371</v>
      </c>
      <c r="Y96" s="4" t="str">
        <f t="shared" si="15"/>
        <v>AVG(VS_R_HRS1_DAY_TRX)</v>
      </c>
    </row>
    <row r="97" spans="4:25" x14ac:dyDescent="0.25">
      <c r="D97" s="1">
        <v>20</v>
      </c>
      <c r="E97" s="15" t="s">
        <v>357</v>
      </c>
      <c r="F97" s="4" t="s">
        <v>361</v>
      </c>
      <c r="I97" s="65"/>
      <c r="J97" s="65"/>
      <c r="L97" s="31" t="s">
        <v>86</v>
      </c>
      <c r="M97" s="32" t="s">
        <v>183</v>
      </c>
      <c r="N97" s="29" t="str">
        <f t="shared" si="16"/>
        <v>SUM(DC_R_CNS_PGOMIN)</v>
      </c>
      <c r="W97" s="5" t="s">
        <v>86</v>
      </c>
      <c r="X97" s="10" t="s">
        <v>372</v>
      </c>
      <c r="Y97" s="4" t="str">
        <f t="shared" si="15"/>
        <v>SUM(IN_R_HRS1_DAY_TRX)</v>
      </c>
    </row>
    <row r="98" spans="4:25" x14ac:dyDescent="0.25">
      <c r="W98" s="31" t="s">
        <v>86</v>
      </c>
      <c r="X98" s="32" t="s">
        <v>373</v>
      </c>
      <c r="Y98" s="29" t="str">
        <f t="shared" si="15"/>
        <v>SUM(DC_R_HRS1_DAY_TRX)</v>
      </c>
    </row>
    <row r="99" spans="4:25" x14ac:dyDescent="0.25">
      <c r="W99" s="5" t="s">
        <v>85</v>
      </c>
      <c r="X99" s="10" t="s">
        <v>374</v>
      </c>
      <c r="Y99" s="4" t="str">
        <f t="shared" si="15"/>
        <v>AVG(R_HRS2_DAY_MNT)</v>
      </c>
    </row>
    <row r="100" spans="4:25" x14ac:dyDescent="0.25">
      <c r="V100">
        <v>17</v>
      </c>
      <c r="W100" s="5" t="s">
        <v>85</v>
      </c>
      <c r="X100" s="10" t="s">
        <v>375</v>
      </c>
      <c r="Y100" s="4" t="str">
        <f t="shared" si="15"/>
        <v>AVG(VM_R_HRS2_DAY_MNT)</v>
      </c>
    </row>
    <row r="101" spans="4:25" x14ac:dyDescent="0.25">
      <c r="W101" s="5" t="s">
        <v>85</v>
      </c>
      <c r="X101" s="10" t="s">
        <v>376</v>
      </c>
      <c r="Y101" s="4" t="str">
        <f t="shared" si="15"/>
        <v>AVG(VT_R_HRS2_DAY_MNT)</v>
      </c>
    </row>
    <row r="102" spans="4:25" x14ac:dyDescent="0.25">
      <c r="W102" s="5" t="s">
        <v>85</v>
      </c>
      <c r="X102" s="10" t="s">
        <v>377</v>
      </c>
      <c r="Y102" s="4" t="str">
        <f t="shared" si="15"/>
        <v>AVG(VS_R_HRS2_DAY_MNT)</v>
      </c>
    </row>
    <row r="103" spans="4:25" x14ac:dyDescent="0.25">
      <c r="W103" s="5" t="s">
        <v>86</v>
      </c>
      <c r="X103" s="10" t="s">
        <v>378</v>
      </c>
      <c r="Y103" s="4" t="str">
        <f t="shared" si="15"/>
        <v>SUM(IN_R_HRS2_DAY_MNT)</v>
      </c>
    </row>
    <row r="104" spans="4:25" x14ac:dyDescent="0.25">
      <c r="W104" s="31" t="s">
        <v>86</v>
      </c>
      <c r="X104" s="32" t="s">
        <v>379</v>
      </c>
      <c r="Y104" s="29" t="str">
        <f t="shared" si="15"/>
        <v>SUM(DC_R_HRS2_DAY_MNT)</v>
      </c>
    </row>
    <row r="105" spans="4:25" x14ac:dyDescent="0.25">
      <c r="W105" s="5" t="s">
        <v>85</v>
      </c>
      <c r="X105" s="10" t="s">
        <v>380</v>
      </c>
      <c r="Y105" s="4" t="str">
        <f t="shared" si="15"/>
        <v>AVG(R_HRS2_DAY_TRX)</v>
      </c>
    </row>
    <row r="106" spans="4:25" x14ac:dyDescent="0.25">
      <c r="V106">
        <v>18</v>
      </c>
      <c r="W106" s="5" t="s">
        <v>85</v>
      </c>
      <c r="X106" s="10" t="s">
        <v>381</v>
      </c>
      <c r="Y106" s="4" t="str">
        <f t="shared" si="15"/>
        <v>AVG(VM_R_HRS2_DAY_TRX)</v>
      </c>
    </row>
    <row r="107" spans="4:25" x14ac:dyDescent="0.25">
      <c r="W107" s="5" t="s">
        <v>85</v>
      </c>
      <c r="X107" s="10" t="s">
        <v>382</v>
      </c>
      <c r="Y107" s="4" t="str">
        <f t="shared" si="15"/>
        <v>AVG(VT_R_HRS2_DAY_TRX)</v>
      </c>
    </row>
    <row r="108" spans="4:25" x14ac:dyDescent="0.25">
      <c r="W108" s="5" t="s">
        <v>85</v>
      </c>
      <c r="X108" s="10" t="s">
        <v>383</v>
      </c>
      <c r="Y108" s="4" t="str">
        <f t="shared" si="15"/>
        <v>AVG(VS_R_HRS2_DAY_TRX)</v>
      </c>
    </row>
    <row r="109" spans="4:25" x14ac:dyDescent="0.25">
      <c r="W109" s="5" t="s">
        <v>86</v>
      </c>
      <c r="X109" s="10" t="s">
        <v>384</v>
      </c>
      <c r="Y109" s="4" t="str">
        <f t="shared" si="15"/>
        <v>SUM(IN_R_HRS2_DAY_TRX)</v>
      </c>
    </row>
    <row r="110" spans="4:25" x14ac:dyDescent="0.25">
      <c r="W110" s="31" t="s">
        <v>86</v>
      </c>
      <c r="X110" s="32" t="s">
        <v>385</v>
      </c>
      <c r="Y110" s="29" t="str">
        <f t="shared" si="15"/>
        <v>SUM(DC_R_HRS2_DAY_TRX)</v>
      </c>
    </row>
    <row r="111" spans="4:25" x14ac:dyDescent="0.25">
      <c r="W111" s="5" t="s">
        <v>85</v>
      </c>
      <c r="X111" s="10" t="s">
        <v>386</v>
      </c>
      <c r="Y111" s="4" t="str">
        <f t="shared" si="15"/>
        <v>AVG(R_HRS3_DAY_TRX)</v>
      </c>
    </row>
    <row r="112" spans="4:25" x14ac:dyDescent="0.25">
      <c r="V112">
        <v>19</v>
      </c>
      <c r="W112" s="5" t="s">
        <v>85</v>
      </c>
      <c r="X112" s="10" t="s">
        <v>387</v>
      </c>
      <c r="Y112" s="4" t="str">
        <f t="shared" si="15"/>
        <v>AVG(VM_R_HRS3_DAY_TRX)</v>
      </c>
    </row>
    <row r="113" spans="23:25" x14ac:dyDescent="0.25">
      <c r="W113" s="5" t="s">
        <v>85</v>
      </c>
      <c r="X113" s="10" t="s">
        <v>388</v>
      </c>
      <c r="Y113" s="4" t="str">
        <f t="shared" si="15"/>
        <v>AVG(VT_R_HRS3_DAY_TRX)</v>
      </c>
    </row>
    <row r="114" spans="23:25" x14ac:dyDescent="0.25">
      <c r="W114" s="5" t="s">
        <v>85</v>
      </c>
      <c r="X114" s="10" t="s">
        <v>389</v>
      </c>
      <c r="Y114" s="4" t="str">
        <f t="shared" si="15"/>
        <v>AVG(VS_R_HRS3_DAY_TRX)</v>
      </c>
    </row>
    <row r="115" spans="23:25" x14ac:dyDescent="0.25">
      <c r="W115" s="5" t="s">
        <v>86</v>
      </c>
      <c r="X115" s="10" t="s">
        <v>390</v>
      </c>
      <c r="Y115" s="4" t="str">
        <f t="shared" si="15"/>
        <v>SUM(IN_R_HRS3_DAY_TRX)</v>
      </c>
    </row>
    <row r="116" spans="23:25" x14ac:dyDescent="0.25">
      <c r="W116" s="31" t="s">
        <v>86</v>
      </c>
      <c r="X116" s="32" t="s">
        <v>391</v>
      </c>
      <c r="Y116" s="29" t="str">
        <f t="shared" si="15"/>
        <v>SUM(DC_R_HRS3_DAY_TRX)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Process Diagram</vt:lpstr>
      <vt:lpstr>Variables</vt:lpstr>
      <vt:lpstr>Nomencalture</vt:lpstr>
      <vt:lpstr>Variables!Between</vt:lpstr>
      <vt:lpstr>Variables!Table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Navarrete</dc:creator>
  <cp:lastModifiedBy>Saúl Rodrigo Alvarez</cp:lastModifiedBy>
  <cp:lastPrinted>2023-12-15T16:50:08Z</cp:lastPrinted>
  <dcterms:created xsi:type="dcterms:W3CDTF">2023-10-19T17:20:51Z</dcterms:created>
  <dcterms:modified xsi:type="dcterms:W3CDTF">2025-04-17T00:29:30Z</dcterms:modified>
</cp:coreProperties>
</file>