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PRESS\Chapter 4\Application documentation\"/>
    </mc:Choice>
  </mc:AlternateContent>
  <bookViews>
    <workbookView xWindow="0" yWindow="0" windowWidth="21570" windowHeight="7905" activeTab="2"/>
  </bookViews>
  <sheets>
    <sheet name="Application Form" sheetId="7" r:id="rId1"/>
    <sheet name="Flow-call to CRM" sheetId="8" r:id="rId2"/>
    <sheet name="Sizing MessageBox and DTA" sheetId="6" r:id="rId3"/>
    <sheet name="DataSource" sheetId="2" r:id="rId4"/>
  </sheets>
  <definedNames>
    <definedName name="ConvoyPatternimplemented">'Application Form'!$C$25</definedName>
    <definedName name="ConvoySetSizeKB">DataSource!$C$47</definedName>
    <definedName name="ConvoySizePerInstanceKB">DataSource!$C$48</definedName>
    <definedName name="Events_size">'Sizing MessageBox and DTA'!$B$5</definedName>
    <definedName name="HostDequeueQueue">DataSource!$B$35</definedName>
    <definedName name="HostDequeueQueueKB">DataSource!$C$35</definedName>
    <definedName name="HostDynamicQueue">DataSource!$B$37</definedName>
    <definedName name="HostDynamicQueueKB">DataSource!$C$37</definedName>
    <definedName name="HostMainQueue">DataSource!$B$32</definedName>
    <definedName name="HostMainQueueKB">DataSource!$C$32</definedName>
    <definedName name="HostQueueMessageREf">DataSource!$B$36</definedName>
    <definedName name="HostQueueMessageREfKB">DataSource!$C$36</definedName>
    <definedName name="HostScheduledQueue">DataSource!$B$34</definedName>
    <definedName name="HostScheduledQueueKB">DataSource!$C$34</definedName>
    <definedName name="HostSuspededQueue">DataSource!$B$33</definedName>
    <definedName name="HostSuspededQueueKB">DataSource!$C$33</definedName>
    <definedName name="ImplementingBAM">'Application Form'!$C$27</definedName>
    <definedName name="InstancesState">DataSource!$B$38</definedName>
    <definedName name="InstancesStateKB">DataSource!$C$38</definedName>
    <definedName name="InstancesSuspended">DataSource!$B$42</definedName>
    <definedName name="InstancesSuspendedKB">DataSource!$C$42</definedName>
    <definedName name="InstancesTable">DataSource!$B$41</definedName>
    <definedName name="InstancesTableKB">DataSource!$C$41</definedName>
    <definedName name="Max___of_instances_of_the_convoy">'Application Form'!$C$26</definedName>
    <definedName name="Max_Numer_of_simultaneous_transactions">'Application Form'!$C$21</definedName>
    <definedName name="Max_Size_for_host_KB_per_transaction">DataSource!$F$30</definedName>
    <definedName name="Maximum___of_scheduled_transactions">'Application Form'!$C$24</definedName>
    <definedName name="Maximum___of_simultaneous_transactions">'Sizing MessageBox and DTA'!$B$7</definedName>
    <definedName name="Number_of_hosts">'Application Form'!$C$22</definedName>
    <definedName name="Number_of_Subscriptions">'Application Form'!$C$23</definedName>
    <definedName name="of_Incoming_Business_transactions">'Application Form'!$C$19</definedName>
    <definedName name="of_Outgoing_Business_transactions">'Application Form'!$C$20</definedName>
    <definedName name="Purging_cycle__days">'Sizing MessageBox and DTA'!$B$2</definedName>
    <definedName name="Size_of_orchestration_shapes">'Sizing MessageBox and DTA'!$B$4</definedName>
    <definedName name="Size_of_promoted_properties">'Sizing MessageBox and DTA'!$B$3</definedName>
    <definedName name="SizeOfShapes">'Sizing MessageBox and DTA'!$B$4</definedName>
    <definedName name="Spool_row">DataSource!$B$44</definedName>
    <definedName name="SpoolrowKB">DataSource!$C$44</definedName>
    <definedName name="Subscriptions">DataSource!$B$43</definedName>
    <definedName name="SubscriptionsKB">DataSource!$C$43</definedName>
  </definedNames>
  <calcPr calcId="152511" calcMode="autoNoTable" calcOnSave="0" concurrentCalc="0" concurrentManualCount="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6" l="1"/>
  <c r="C48" i="2"/>
  <c r="C47" i="2"/>
  <c r="F11" i="6"/>
  <c r="T27" i="6"/>
  <c r="T43" i="6"/>
  <c r="T44" i="6"/>
  <c r="T47" i="6"/>
  <c r="C44" i="2"/>
  <c r="F8" i="6"/>
  <c r="C43" i="2"/>
  <c r="F6" i="6"/>
  <c r="C42" i="2"/>
  <c r="C41" i="2"/>
  <c r="F9" i="6"/>
  <c r="C38" i="2"/>
  <c r="C37" i="2"/>
  <c r="C36" i="2"/>
  <c r="C35" i="2"/>
  <c r="C34" i="2"/>
  <c r="F10" i="6"/>
  <c r="C33" i="2"/>
  <c r="T22" i="6"/>
  <c r="C32" i="2"/>
  <c r="R22" i="6"/>
  <c r="R23" i="6"/>
  <c r="R24" i="6"/>
  <c r="R25" i="6"/>
  <c r="R26" i="6"/>
  <c r="R27" i="6"/>
  <c r="R28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S26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T52" i="6"/>
  <c r="T51" i="6"/>
  <c r="F30" i="2"/>
  <c r="F5" i="6"/>
  <c r="T36" i="6"/>
  <c r="T35" i="6"/>
  <c r="T28" i="6"/>
  <c r="T39" i="6"/>
  <c r="T45" i="6"/>
  <c r="T37" i="6"/>
  <c r="T29" i="6"/>
  <c r="T50" i="6"/>
  <c r="T42" i="6"/>
  <c r="T34" i="6"/>
  <c r="T26" i="6"/>
  <c r="T49" i="6"/>
  <c r="T41" i="6"/>
  <c r="T33" i="6"/>
  <c r="T25" i="6"/>
  <c r="T48" i="6"/>
  <c r="T40" i="6"/>
  <c r="T32" i="6"/>
  <c r="T24" i="6"/>
  <c r="T23" i="6"/>
  <c r="T31" i="6"/>
  <c r="T46" i="6"/>
  <c r="T38" i="6"/>
  <c r="T30" i="6"/>
  <c r="F2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8" i="6"/>
  <c r="C37" i="6"/>
  <c r="C31" i="6"/>
  <c r="C39" i="6"/>
  <c r="C36" i="6"/>
  <c r="C34" i="6"/>
  <c r="C33" i="6"/>
  <c r="C30" i="6"/>
  <c r="C28" i="6"/>
  <c r="S28" i="6"/>
  <c r="C27" i="6"/>
  <c r="S27" i="6"/>
  <c r="C26" i="6"/>
  <c r="C25" i="6"/>
  <c r="S25" i="6"/>
  <c r="C24" i="6"/>
  <c r="S24" i="6"/>
  <c r="C23" i="6"/>
  <c r="S23" i="6"/>
  <c r="C35" i="6"/>
  <c r="C32" i="6"/>
  <c r="C22" i="6"/>
  <c r="S22" i="6"/>
  <c r="F7" i="6"/>
  <c r="F15" i="6"/>
  <c r="F3" i="6"/>
  <c r="F16" i="6"/>
</calcChain>
</file>

<file path=xl/sharedStrings.xml><?xml version="1.0" encoding="utf-8"?>
<sst xmlns="http://schemas.openxmlformats.org/spreadsheetml/2006/main" count="233" uniqueCount="186">
  <si>
    <t>Orchestrations</t>
  </si>
  <si>
    <t>Yes</t>
  </si>
  <si>
    <t>No</t>
  </si>
  <si>
    <t>Number of shapes</t>
  </si>
  <si>
    <t>Minute</t>
  </si>
  <si>
    <t>Second</t>
  </si>
  <si>
    <t>Hour</t>
  </si>
  <si>
    <t>Day</t>
  </si>
  <si>
    <t>Month</t>
  </si>
  <si>
    <t>Quarter</t>
  </si>
  <si>
    <t>Year</t>
  </si>
  <si>
    <t>Type of message</t>
  </si>
  <si>
    <t>Yes/No</t>
  </si>
  <si>
    <t>Meassure of time</t>
  </si>
  <si>
    <t>Internal</t>
  </si>
  <si>
    <t>Business</t>
  </si>
  <si>
    <t>Other</t>
  </si>
  <si>
    <t>MessageIN</t>
  </si>
  <si>
    <t>MessageOUT</t>
  </si>
  <si>
    <t>Promoted Properties</t>
  </si>
  <si>
    <t>Millisencond</t>
  </si>
  <si>
    <t>Transactions per minute</t>
  </si>
  <si>
    <t>Transactions per cycle</t>
  </si>
  <si>
    <t>Type of artifact</t>
  </si>
  <si>
    <t>Orchestration</t>
  </si>
  <si>
    <t>ReceivePort</t>
  </si>
  <si>
    <t>SendPort</t>
  </si>
  <si>
    <t>Pipeline</t>
  </si>
  <si>
    <t>Message</t>
  </si>
  <si>
    <t>Type of Artifact</t>
  </si>
  <si>
    <t>Message Body Before</t>
  </si>
  <si>
    <t>Message Body After</t>
  </si>
  <si>
    <t>Properties Before</t>
  </si>
  <si>
    <t>Properties After</t>
  </si>
  <si>
    <t>Data-Tracking</t>
  </si>
  <si>
    <t>Start/End</t>
  </si>
  <si>
    <t>Messages Send &amp; Recevie</t>
  </si>
  <si>
    <t>Shape start/End</t>
  </si>
  <si>
    <t>Element  Name</t>
  </si>
  <si>
    <t>Suspended (max)</t>
  </si>
  <si>
    <t>Size of message (KB)</t>
  </si>
  <si>
    <t>Purging cycle (days)</t>
  </si>
  <si>
    <t>Element Definition</t>
  </si>
  <si>
    <t>Configuration Item</t>
  </si>
  <si>
    <t>Value</t>
  </si>
  <si>
    <t>MsgBox KB</t>
  </si>
  <si>
    <t>#ReceiveShapes</t>
  </si>
  <si>
    <t>#SendShapes</t>
  </si>
  <si>
    <t>Tracking DTA</t>
  </si>
  <si>
    <t>MessageBox (MB)</t>
  </si>
  <si>
    <t>Tracking DTADB (GB)</t>
  </si>
  <si>
    <t>Calculated data</t>
  </si>
  <si>
    <t>Application Name:</t>
  </si>
  <si>
    <t>Book orders application</t>
  </si>
  <si>
    <t>Description:</t>
  </si>
  <si>
    <t>`</t>
  </si>
  <si>
    <t>This BizTalk Server solution receive orders from external partners and creates a order requests within the CRM System.</t>
  </si>
  <si>
    <t># of Incoming Business transactions</t>
  </si>
  <si>
    <t># of Outgoing Business transactions</t>
  </si>
  <si>
    <t>Form created by</t>
  </si>
  <si>
    <t>Agustin Mantaras</t>
  </si>
  <si>
    <t>Creation date</t>
  </si>
  <si>
    <t>29/03/2018</t>
  </si>
  <si>
    <t>Current Version</t>
  </si>
  <si>
    <t>Documented flows</t>
  </si>
  <si>
    <t>Call To CRM</t>
  </si>
  <si>
    <t>Flow name</t>
  </si>
  <si>
    <t>This flow receives the business requests and peforms the call to CRM</t>
  </si>
  <si>
    <t>Documented by</t>
  </si>
  <si>
    <t>Message is received by port BookOrders received port</t>
  </si>
  <si>
    <t>STEP 1 - Receiving data</t>
  </si>
  <si>
    <t>Messgage type received is</t>
  </si>
  <si>
    <t>Http://IncomingBookOrder</t>
  </si>
  <si>
    <t xml:space="preserve">Name of the message is </t>
  </si>
  <si>
    <t>The map [Map Name]transforms the message  to the expected format</t>
  </si>
  <si>
    <t>The orhcestration orcBookOrders sends the response back to the caller</t>
  </si>
  <si>
    <r>
      <t xml:space="preserve">Message involved </t>
    </r>
    <r>
      <rPr>
        <b/>
        <sz val="11"/>
        <color rgb="FFFF0000"/>
        <rFont val="Calibri"/>
        <family val="2"/>
        <scheme val="minor"/>
      </rPr>
      <t>MessageOUT</t>
    </r>
  </si>
  <si>
    <t>STEP 2- Consuming CRM</t>
  </si>
  <si>
    <t xml:space="preserve">STEP 3- Sending the response </t>
  </si>
  <si>
    <t>Message Flow</t>
  </si>
  <si>
    <t>orcBookOrders</t>
  </si>
  <si>
    <r>
      <t xml:space="preserve">The orchestration creates the following temporary messages: </t>
    </r>
    <r>
      <rPr>
        <b/>
        <sz val="11"/>
        <color rgb="FFFF0000"/>
        <rFont val="Calibri"/>
        <family val="2"/>
        <scheme val="minor"/>
      </rPr>
      <t>MessageTempIN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MessageTempOu</t>
    </r>
    <r>
      <rPr>
        <sz val="11"/>
        <color rgb="FFFF0000"/>
        <rFont val="Calibri"/>
        <family val="2"/>
        <scheme val="minor"/>
      </rPr>
      <t>t</t>
    </r>
  </si>
  <si>
    <t>MessageTempIN</t>
  </si>
  <si>
    <t>MessageTempOUT</t>
  </si>
  <si>
    <t>Flow</t>
  </si>
  <si>
    <r>
      <t xml:space="preserve">The orchestration calls the CRM service and it is creating two messages </t>
    </r>
    <r>
      <rPr>
        <b/>
        <sz val="11"/>
        <color rgb="FFFF0000"/>
        <rFont val="Calibri"/>
        <family val="2"/>
        <scheme val="minor"/>
      </rPr>
      <t>CRMREquest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CRMResponse</t>
    </r>
  </si>
  <si>
    <t>CRMRequest</t>
  </si>
  <si>
    <t>CRMResponse</t>
  </si>
  <si>
    <t>Extra size tracking data</t>
  </si>
  <si>
    <t>Number of hosts</t>
  </si>
  <si>
    <t>Number of Subscriptions</t>
  </si>
  <si>
    <t>Spool row</t>
  </si>
  <si>
    <t>HostMainQueue</t>
  </si>
  <si>
    <t>HostSuspededQueue</t>
  </si>
  <si>
    <t>HostScheduledQueue</t>
  </si>
  <si>
    <t>HostDequeueQueue</t>
  </si>
  <si>
    <t>HostQueueMessageREf</t>
  </si>
  <si>
    <t>Maximum # of scheduled transactions</t>
  </si>
  <si>
    <t>HostDynamicQueue</t>
  </si>
  <si>
    <t>InstancesTable</t>
  </si>
  <si>
    <t>InstancesSuspended</t>
  </si>
  <si>
    <t>InstancesState</t>
  </si>
  <si>
    <t>Subscriptions</t>
  </si>
  <si>
    <t>transaction sizes (bytes)</t>
  </si>
  <si>
    <t>standar sizes per host (bytes)</t>
  </si>
  <si>
    <t>Bytes</t>
  </si>
  <si>
    <t>Kb</t>
  </si>
  <si>
    <t>Max Size for host KB per transaction</t>
  </si>
  <si>
    <t>Max Load for all hosts</t>
  </si>
  <si>
    <t>Max Load for subscriptions</t>
  </si>
  <si>
    <t>SizeOfMaxSuspended</t>
  </si>
  <si>
    <t>Max Load for Spool</t>
  </si>
  <si>
    <t>Max Load for Instances</t>
  </si>
  <si>
    <t>Max Load for Scheduled</t>
  </si>
  <si>
    <t>Max load Binary message data</t>
  </si>
  <si>
    <t>Extra size for messaging (MB)</t>
  </si>
  <si>
    <t xml:space="preserve">Max Number of suspended </t>
  </si>
  <si>
    <t>Total Extra Size for Tracking(GB)</t>
  </si>
  <si>
    <t>Total Extra size for MessageBox (MB)</t>
  </si>
  <si>
    <t>Performance Data</t>
  </si>
  <si>
    <t>Max Numer of live transactions</t>
  </si>
  <si>
    <r>
      <t xml:space="preserve">The orchestration </t>
    </r>
    <r>
      <rPr>
        <b/>
        <sz val="11"/>
        <color rgb="FFFF0000"/>
        <rFont val="Calibri"/>
        <family val="2"/>
        <scheme val="minor"/>
      </rPr>
      <t>OrcBookOrders</t>
    </r>
    <r>
      <rPr>
        <sz val="11"/>
        <color theme="1"/>
        <rFont val="Calibri"/>
        <family val="2"/>
        <scheme val="minor"/>
      </rPr>
      <t xml:space="preserve"> receives the incoming message</t>
    </r>
  </si>
  <si>
    <t>Convoy Pattern implemented</t>
  </si>
  <si>
    <t>Max # of instances of the convoy</t>
  </si>
  <si>
    <t>Convoys</t>
  </si>
  <si>
    <t>ConvoySet Size</t>
  </si>
  <si>
    <t>ConvoySizePerInstance</t>
  </si>
  <si>
    <t>Max Load Convoy</t>
  </si>
  <si>
    <t>Release stage level</t>
  </si>
  <si>
    <t>First Release</t>
  </si>
  <si>
    <t>Unstable Release</t>
  </si>
  <si>
    <t>Unstable Release Performance</t>
  </si>
  <si>
    <t>Stable Release</t>
  </si>
  <si>
    <t>Business priority level</t>
  </si>
  <si>
    <t>Low priority</t>
  </si>
  <si>
    <t>Medium priority</t>
  </si>
  <si>
    <t>Important priority 2</t>
  </si>
  <si>
    <t>Important priority 1</t>
  </si>
  <si>
    <t>Mission critical 2</t>
  </si>
  <si>
    <t>Mission critical 1</t>
  </si>
  <si>
    <t>Extremely high</t>
  </si>
  <si>
    <t>Very High</t>
  </si>
  <si>
    <t>High</t>
  </si>
  <si>
    <t>Medium</t>
  </si>
  <si>
    <t>Common</t>
  </si>
  <si>
    <t>Low</t>
  </si>
  <si>
    <t>Performance Behavior level</t>
  </si>
  <si>
    <t>9-First Release</t>
  </si>
  <si>
    <t>8-Unstable Release</t>
  </si>
  <si>
    <t>7-Unstable Release Performance</t>
  </si>
  <si>
    <t>6-Stable Release</t>
  </si>
  <si>
    <t>9-Mission critical 1</t>
  </si>
  <si>
    <t>8-Mission critical 2</t>
  </si>
  <si>
    <t>7-Important priority 1</t>
  </si>
  <si>
    <t>6-Important priority 2</t>
  </si>
  <si>
    <t>5-Medium priority</t>
  </si>
  <si>
    <t>4-Low priority</t>
  </si>
  <si>
    <t>9-Extremely high</t>
  </si>
  <si>
    <t>8-Very High</t>
  </si>
  <si>
    <t>7-High</t>
  </si>
  <si>
    <t>6-Medium</t>
  </si>
  <si>
    <t>5-Comon</t>
  </si>
  <si>
    <t>4-Low</t>
  </si>
  <si>
    <t>High availabitlity level</t>
  </si>
  <si>
    <t>Transaction level</t>
  </si>
  <si>
    <t>9-Low Latency</t>
  </si>
  <si>
    <t>8-High throughput</t>
  </si>
  <si>
    <t>7-Mixed</t>
  </si>
  <si>
    <t>6-No Specific</t>
  </si>
  <si>
    <t>9-Required</t>
  </si>
  <si>
    <t>Release stage (RSL)</t>
  </si>
  <si>
    <t>Business priority (BPL)</t>
  </si>
  <si>
    <t>High availavility (HAL)</t>
  </si>
  <si>
    <t>Transaction (TL)</t>
  </si>
  <si>
    <t>Performance Behavior (PBL)</t>
  </si>
  <si>
    <t>Application priority levels (APL)</t>
  </si>
  <si>
    <t>9-Required Zero downtime</t>
  </si>
  <si>
    <t>8-RequiredDowntime acceptable for fixing issues</t>
  </si>
  <si>
    <t>7-Required. Downtime is acceptable for deployment</t>
  </si>
  <si>
    <t>6-Required but not possible</t>
  </si>
  <si>
    <t>5-Not Required</t>
  </si>
  <si>
    <t>Events-Tracking</t>
  </si>
  <si>
    <t>Messages and suspended</t>
  </si>
  <si>
    <t>Size of promoted properties (KB)</t>
  </si>
  <si>
    <t>Size of orchestration shapes (KB)</t>
  </si>
  <si>
    <t>Events size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</si>
</sst>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1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12" borderId="0" xfId="0" applyFont="1" applyFill="1"/>
    <xf numFmtId="0" fontId="4" fillId="12" borderId="0" xfId="0" applyFont="1" applyFill="1"/>
    <xf numFmtId="0" fontId="5" fillId="9" borderId="0" xfId="0" applyFont="1" applyFill="1"/>
    <xf numFmtId="0" fontId="5" fillId="8" borderId="0" xfId="0" applyFont="1" applyFill="1"/>
    <xf numFmtId="0" fontId="5" fillId="11" borderId="0" xfId="0" applyFont="1" applyFill="1"/>
    <xf numFmtId="0" fontId="5" fillId="4" borderId="0" xfId="0" applyFont="1" applyFill="1"/>
    <xf numFmtId="0" fontId="5" fillId="2" borderId="0" xfId="0" applyFont="1" applyFill="1"/>
    <xf numFmtId="0" fontId="0" fillId="0" borderId="0" xfId="0" applyProtection="1"/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4" fillId="13" borderId="0" xfId="0" applyFont="1" applyFill="1" applyAlignment="1">
      <alignment horizontal="center"/>
    </xf>
    <xf numFmtId="0" fontId="0" fillId="14" borderId="0" xfId="0" applyFill="1" applyBorder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5" borderId="5" xfId="0" applyFill="1" applyBorder="1" applyAlignment="1">
      <alignment horizontal="right"/>
    </xf>
    <xf numFmtId="0" fontId="0" fillId="15" borderId="5" xfId="0" applyFill="1" applyBorder="1" applyAlignment="1">
      <alignment horizontal="right" vertical="top"/>
    </xf>
    <xf numFmtId="0" fontId="0" fillId="15" borderId="0" xfId="0" applyFill="1" applyBorder="1"/>
    <xf numFmtId="0" fontId="0" fillId="14" borderId="0" xfId="0" applyFill="1" applyBorder="1" applyAlignment="1">
      <alignment horizontal="left" vertical="top" wrapText="1"/>
    </xf>
    <xf numFmtId="0" fontId="4" fillId="16" borderId="5" xfId="0" applyFont="1" applyFill="1" applyBorder="1"/>
    <xf numFmtId="0" fontId="0" fillId="14" borderId="10" xfId="0" applyFill="1" applyBorder="1"/>
    <xf numFmtId="0" fontId="1" fillId="14" borderId="0" xfId="0" applyFont="1" applyFill="1" applyBorder="1"/>
    <xf numFmtId="0" fontId="7" fillId="14" borderId="0" xfId="2" applyFill="1" applyBorder="1"/>
    <xf numFmtId="0" fontId="8" fillId="14" borderId="0" xfId="0" applyFont="1" applyFill="1" applyBorder="1"/>
    <xf numFmtId="0" fontId="1" fillId="17" borderId="0" xfId="0" applyFont="1" applyFill="1" applyAlignment="1">
      <alignment horizontal="center"/>
    </xf>
    <xf numFmtId="43" fontId="1" fillId="0" borderId="12" xfId="0" applyNumberFormat="1" applyFont="1" applyBorder="1"/>
    <xf numFmtId="43" fontId="1" fillId="0" borderId="11" xfId="1" applyFont="1" applyBorder="1"/>
    <xf numFmtId="43" fontId="0" fillId="0" borderId="0" xfId="1" applyFont="1"/>
    <xf numFmtId="0" fontId="0" fillId="14" borderId="0" xfId="0" applyFill="1" applyBorder="1" applyAlignment="1">
      <alignment horizontal="right"/>
    </xf>
    <xf numFmtId="0" fontId="0" fillId="14" borderId="0" xfId="0" applyFill="1" applyBorder="1" applyAlignment="1">
      <alignment horizontal="left" vertical="top" wrapText="1"/>
    </xf>
    <xf numFmtId="0" fontId="4" fillId="13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ApplicationData" displayName="ApplicationData" ref="A21:U52" totalsRowShown="0" headerRowDxfId="3">
  <autoFilter ref="A21:U52"/>
  <tableColumns count="21">
    <tableColumn id="1" name="Element  Name"/>
    <tableColumn id="2" name="Transactions per minute"/>
    <tableColumn id="3" name="Transactions per cycle"/>
    <tableColumn id="4" name="Type of Artifact"/>
    <tableColumn id="18" name="#ReceiveShapes"/>
    <tableColumn id="19" name="#SendShapes"/>
    <tableColumn id="5" name="Size of message (KB)"/>
    <tableColumn id="6" name="Suspended (max)"/>
    <tableColumn id="7" name="Promoted Properties"/>
    <tableColumn id="8" name="Number of shapes"/>
    <tableColumn id="9" name="Message Body Before"/>
    <tableColumn id="10" name="Message Body After"/>
    <tableColumn id="11" name="Properties Before"/>
    <tableColumn id="12" name="Properties After"/>
    <tableColumn id="13" name="Start/End"/>
    <tableColumn id="14" name="Messages Send &amp; Recevie"/>
    <tableColumn id="15" name="Shape start/End"/>
    <tableColumn id="22" name="MsgBox KB" dataDxfId="2">
      <calculatedColumnFormula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calculatedColumnFormula>
    </tableColumn>
    <tableColumn id="20" name="Tracking DTA" dataDxfId="1">
      <calculatedColumnFormula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calculatedColumnFormula>
    </tableColumn>
    <tableColumn id="24" name="SizeOfMaxSuspended" dataDxfId="0">
      <calculatedColumnFormula>(ApplicationData[[#This Row],[Size of message (KB)]]*ApplicationData[[#This Row],[Suspended (max)]]) + (HostSuspededQueueKB *ApplicationData[[#This Row],[Suspended (max)]]) + (InstancesSuspendedKB*ApplicationData[[#This Row],[Suspended (max)]])</calculatedColumnFormula>
    </tableColumn>
    <tableColumn id="23" name="Message Fl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incomingbookorder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P46"/>
  <sheetViews>
    <sheetView topLeftCell="A37" workbookViewId="0">
      <selection activeCell="K32" sqref="K32"/>
    </sheetView>
  </sheetViews>
  <sheetFormatPr defaultRowHeight="15" x14ac:dyDescent="0.25"/>
  <cols>
    <col min="2" max="2" width="36.85546875" bestFit="1" customWidth="1"/>
    <col min="3" max="3" width="43.7109375" customWidth="1"/>
    <col min="4" max="4" width="13.140625" bestFit="1" customWidth="1"/>
    <col min="5" max="5" width="10.7109375" bestFit="1" customWidth="1"/>
    <col min="6" max="6" width="2.42578125" customWidth="1"/>
    <col min="7" max="7" width="15.140625" bestFit="1" customWidth="1"/>
  </cols>
  <sheetData>
    <row r="1" spans="2:9" ht="15.75" thickBot="1" x14ac:dyDescent="0.3"/>
    <row r="2" spans="2:9" x14ac:dyDescent="0.25">
      <c r="B2" s="18"/>
      <c r="C2" s="19"/>
      <c r="D2" s="19"/>
      <c r="E2" s="19"/>
      <c r="F2" s="19"/>
      <c r="G2" s="19"/>
      <c r="H2" s="19"/>
      <c r="I2" s="20"/>
    </row>
    <row r="3" spans="2:9" x14ac:dyDescent="0.25">
      <c r="B3" s="21"/>
      <c r="C3" s="16"/>
      <c r="D3" s="16"/>
      <c r="E3" s="16"/>
      <c r="F3" s="16"/>
      <c r="G3" s="16"/>
      <c r="H3" s="16"/>
      <c r="I3" s="22"/>
    </row>
    <row r="4" spans="2:9" x14ac:dyDescent="0.25">
      <c r="B4" s="26" t="s">
        <v>52</v>
      </c>
      <c r="C4" s="32" t="s">
        <v>53</v>
      </c>
      <c r="D4" s="16"/>
      <c r="E4" s="16"/>
      <c r="F4" s="16"/>
      <c r="G4" s="16"/>
      <c r="H4" s="16"/>
      <c r="I4" s="22"/>
    </row>
    <row r="5" spans="2:9" x14ac:dyDescent="0.25">
      <c r="B5" s="21"/>
      <c r="C5" s="16"/>
      <c r="D5" s="16"/>
      <c r="E5" s="16"/>
      <c r="F5" s="16"/>
      <c r="G5" s="16"/>
      <c r="H5" s="16"/>
      <c r="I5" s="22"/>
    </row>
    <row r="6" spans="2:9" ht="16.5" customHeight="1" x14ac:dyDescent="0.25">
      <c r="B6" s="27" t="s">
        <v>54</v>
      </c>
      <c r="C6" s="40" t="s">
        <v>56</v>
      </c>
      <c r="D6" s="16"/>
      <c r="E6" s="16"/>
      <c r="F6" s="16"/>
      <c r="G6" s="16"/>
      <c r="H6" s="16"/>
      <c r="I6" s="22"/>
    </row>
    <row r="7" spans="2:9" ht="75" customHeight="1" x14ac:dyDescent="0.25">
      <c r="B7" s="21"/>
      <c r="C7" s="40"/>
      <c r="D7" s="16"/>
      <c r="E7" s="16"/>
      <c r="F7" s="16"/>
      <c r="G7" s="16"/>
      <c r="H7" s="16"/>
      <c r="I7" s="22"/>
    </row>
    <row r="8" spans="2:9" x14ac:dyDescent="0.25">
      <c r="B8" s="27" t="s">
        <v>59</v>
      </c>
      <c r="C8" s="29" t="s">
        <v>60</v>
      </c>
      <c r="D8" s="28" t="s">
        <v>61</v>
      </c>
      <c r="E8" s="16" t="s">
        <v>62</v>
      </c>
      <c r="F8" s="16"/>
      <c r="G8" s="28" t="s">
        <v>63</v>
      </c>
      <c r="H8" s="16">
        <v>1</v>
      </c>
      <c r="I8" s="22"/>
    </row>
    <row r="9" spans="2:9" x14ac:dyDescent="0.25">
      <c r="B9" s="21"/>
      <c r="C9" s="29"/>
      <c r="D9" s="16"/>
      <c r="E9" s="16"/>
      <c r="F9" s="16"/>
      <c r="G9" s="16"/>
      <c r="H9" s="16"/>
      <c r="I9" s="22"/>
    </row>
    <row r="10" spans="2:9" ht="15.75" thickBot="1" x14ac:dyDescent="0.3">
      <c r="B10" s="21"/>
      <c r="C10" s="16"/>
      <c r="D10" s="16"/>
      <c r="E10" s="16"/>
      <c r="F10" s="16"/>
      <c r="G10" s="16"/>
      <c r="H10" s="16"/>
      <c r="I10" s="22"/>
    </row>
    <row r="11" spans="2:9" x14ac:dyDescent="0.25">
      <c r="B11" s="30" t="s">
        <v>175</v>
      </c>
      <c r="C11" s="19"/>
      <c r="D11" s="19"/>
      <c r="E11" s="19"/>
      <c r="F11" s="19"/>
      <c r="G11" s="19"/>
      <c r="H11" s="19"/>
      <c r="I11" s="20"/>
    </row>
    <row r="12" spans="2:9" x14ac:dyDescent="0.25">
      <c r="B12" s="21" t="s">
        <v>170</v>
      </c>
      <c r="C12" s="16" t="s">
        <v>147</v>
      </c>
      <c r="D12" s="16"/>
      <c r="E12" s="16"/>
      <c r="F12" s="16"/>
      <c r="G12" s="16"/>
      <c r="H12" s="16"/>
      <c r="I12" s="22"/>
    </row>
    <row r="13" spans="2:9" x14ac:dyDescent="0.25">
      <c r="B13" s="21" t="s">
        <v>171</v>
      </c>
      <c r="C13" s="16" t="s">
        <v>152</v>
      </c>
      <c r="D13" s="16"/>
      <c r="E13" s="16"/>
      <c r="F13" s="16"/>
      <c r="G13" s="16"/>
      <c r="H13" s="16"/>
      <c r="I13" s="22"/>
    </row>
    <row r="14" spans="2:9" x14ac:dyDescent="0.25">
      <c r="B14" s="21" t="s">
        <v>172</v>
      </c>
      <c r="C14" s="16" t="s">
        <v>169</v>
      </c>
      <c r="D14" s="16"/>
      <c r="E14" s="16"/>
      <c r="F14" s="16"/>
      <c r="G14" s="16"/>
      <c r="H14" s="16"/>
      <c r="I14" s="22"/>
    </row>
    <row r="15" spans="2:9" x14ac:dyDescent="0.25">
      <c r="B15" s="21" t="s">
        <v>173</v>
      </c>
      <c r="C15" s="16" t="s">
        <v>156</v>
      </c>
      <c r="D15" s="16"/>
      <c r="E15" s="16"/>
      <c r="F15" s="16"/>
      <c r="G15" s="16"/>
      <c r="H15" s="16"/>
      <c r="I15" s="22"/>
    </row>
    <row r="16" spans="2:9" x14ac:dyDescent="0.25">
      <c r="B16" s="21" t="s">
        <v>174</v>
      </c>
      <c r="C16" s="16" t="s">
        <v>168</v>
      </c>
      <c r="D16" s="16"/>
      <c r="E16" s="16"/>
      <c r="F16" s="16"/>
      <c r="G16" s="16"/>
      <c r="H16" s="16"/>
      <c r="I16" s="22"/>
    </row>
    <row r="17" spans="2:16" ht="15.75" thickBot="1" x14ac:dyDescent="0.3">
      <c r="B17" s="21"/>
      <c r="C17" s="16"/>
      <c r="D17" s="16"/>
      <c r="E17" s="16"/>
      <c r="F17" s="16"/>
      <c r="G17" s="16"/>
      <c r="H17" s="16"/>
      <c r="I17" s="22"/>
    </row>
    <row r="18" spans="2:16" x14ac:dyDescent="0.25">
      <c r="B18" s="30" t="s">
        <v>119</v>
      </c>
      <c r="C18" s="19"/>
      <c r="D18" s="19"/>
      <c r="E18" s="19"/>
      <c r="F18" s="19"/>
      <c r="G18" s="19"/>
      <c r="H18" s="19"/>
      <c r="I18" s="20"/>
    </row>
    <row r="19" spans="2:16" x14ac:dyDescent="0.25">
      <c r="B19" s="21" t="s">
        <v>57</v>
      </c>
      <c r="C19" s="16">
        <v>100</v>
      </c>
      <c r="D19" s="16" t="s">
        <v>4</v>
      </c>
      <c r="E19" s="16"/>
      <c r="F19" s="16"/>
      <c r="G19" s="16"/>
      <c r="H19" s="16"/>
      <c r="I19" s="22"/>
    </row>
    <row r="20" spans="2:16" x14ac:dyDescent="0.25">
      <c r="B20" s="21" t="s">
        <v>58</v>
      </c>
      <c r="C20" s="16">
        <v>100</v>
      </c>
      <c r="D20" s="16" t="s">
        <v>4</v>
      </c>
      <c r="E20" s="16"/>
      <c r="F20" s="16"/>
      <c r="G20" s="16"/>
      <c r="H20" s="16"/>
      <c r="I20" s="22"/>
      <c r="P20" t="s">
        <v>55</v>
      </c>
    </row>
    <row r="21" spans="2:16" x14ac:dyDescent="0.25">
      <c r="B21" s="21" t="s">
        <v>120</v>
      </c>
      <c r="C21" s="16">
        <v>400</v>
      </c>
      <c r="D21" s="16"/>
      <c r="E21" s="16"/>
      <c r="F21" s="16"/>
      <c r="G21" s="16"/>
      <c r="H21" s="16"/>
      <c r="I21" s="22"/>
    </row>
    <row r="22" spans="2:16" x14ac:dyDescent="0.25">
      <c r="B22" s="21" t="s">
        <v>89</v>
      </c>
      <c r="C22" s="16">
        <v>3</v>
      </c>
      <c r="D22" s="16"/>
      <c r="E22" s="16"/>
      <c r="F22" s="16"/>
      <c r="G22" s="16"/>
      <c r="H22" s="16"/>
      <c r="I22" s="22"/>
    </row>
    <row r="23" spans="2:16" x14ac:dyDescent="0.25">
      <c r="B23" s="21" t="s">
        <v>90</v>
      </c>
      <c r="C23" s="16">
        <v>10</v>
      </c>
      <c r="D23" s="16"/>
      <c r="E23" s="16"/>
      <c r="F23" s="16"/>
      <c r="G23" s="16"/>
      <c r="H23" s="16"/>
      <c r="I23" s="22"/>
    </row>
    <row r="24" spans="2:16" x14ac:dyDescent="0.25">
      <c r="B24" s="21" t="s">
        <v>97</v>
      </c>
      <c r="C24" s="16">
        <v>25</v>
      </c>
      <c r="D24" s="16"/>
      <c r="E24" s="16"/>
      <c r="F24" s="16"/>
      <c r="G24" s="16"/>
      <c r="H24" s="16"/>
      <c r="I24" s="22"/>
    </row>
    <row r="25" spans="2:16" x14ac:dyDescent="0.25">
      <c r="B25" s="21" t="s">
        <v>122</v>
      </c>
      <c r="C25" s="39" t="s">
        <v>1</v>
      </c>
      <c r="D25" s="16"/>
      <c r="E25" s="16"/>
      <c r="F25" s="16"/>
      <c r="G25" s="16"/>
      <c r="H25" s="16"/>
      <c r="I25" s="22"/>
    </row>
    <row r="26" spans="2:16" x14ac:dyDescent="0.25">
      <c r="B26" s="21" t="s">
        <v>123</v>
      </c>
      <c r="C26" s="16">
        <v>400</v>
      </c>
      <c r="D26" s="16"/>
      <c r="E26" s="16"/>
      <c r="F26" s="16"/>
      <c r="G26" s="16"/>
      <c r="H26" s="16"/>
      <c r="I26" s="22"/>
    </row>
    <row r="27" spans="2:16" x14ac:dyDescent="0.25">
      <c r="B27" s="21"/>
      <c r="C27" s="39"/>
      <c r="D27" s="16"/>
      <c r="E27" s="16"/>
      <c r="F27" s="16"/>
      <c r="G27" s="16"/>
      <c r="H27" s="16"/>
      <c r="I27" s="22"/>
    </row>
    <row r="28" spans="2:16" ht="15.75" thickBot="1" x14ac:dyDescent="0.3">
      <c r="B28" s="21"/>
      <c r="C28" s="16"/>
      <c r="D28" s="16"/>
      <c r="E28" s="16"/>
      <c r="F28" s="16"/>
      <c r="G28" s="16"/>
      <c r="H28" s="16"/>
      <c r="I28" s="22"/>
    </row>
    <row r="29" spans="2:16" x14ac:dyDescent="0.25">
      <c r="B29" s="30" t="s">
        <v>64</v>
      </c>
      <c r="C29" s="19"/>
      <c r="D29" s="19"/>
      <c r="E29" s="19"/>
      <c r="F29" s="19"/>
      <c r="G29" s="19"/>
      <c r="H29" s="19"/>
      <c r="I29" s="20"/>
    </row>
    <row r="30" spans="2:16" x14ac:dyDescent="0.25">
      <c r="B30" s="21" t="s">
        <v>65</v>
      </c>
      <c r="C30" s="16"/>
      <c r="D30" s="16"/>
      <c r="E30" s="16"/>
      <c r="F30" s="16"/>
      <c r="G30" s="16"/>
      <c r="H30" s="16"/>
      <c r="I30" s="22"/>
    </row>
    <row r="31" spans="2:16" x14ac:dyDescent="0.25">
      <c r="B31" s="21"/>
      <c r="C31" s="16"/>
      <c r="D31" s="16"/>
      <c r="E31" s="16"/>
      <c r="F31" s="16"/>
      <c r="G31" s="16"/>
      <c r="H31" s="16"/>
      <c r="I31" s="22"/>
    </row>
    <row r="32" spans="2:16" x14ac:dyDescent="0.25">
      <c r="B32" s="21"/>
      <c r="C32" s="16"/>
      <c r="D32" s="16"/>
      <c r="E32" s="16"/>
      <c r="F32" s="16"/>
      <c r="G32" s="16"/>
      <c r="H32" s="16"/>
      <c r="I32" s="22"/>
    </row>
    <row r="33" spans="2:9" x14ac:dyDescent="0.25">
      <c r="B33" s="21"/>
      <c r="C33" s="16"/>
      <c r="D33" s="16"/>
      <c r="E33" s="16"/>
      <c r="F33" s="16"/>
      <c r="G33" s="16"/>
      <c r="H33" s="16"/>
      <c r="I33" s="22"/>
    </row>
    <row r="34" spans="2:9" x14ac:dyDescent="0.25">
      <c r="B34" s="21"/>
      <c r="C34" s="16"/>
      <c r="D34" s="16"/>
      <c r="E34" s="16"/>
      <c r="F34" s="16"/>
      <c r="G34" s="16"/>
      <c r="H34" s="16"/>
      <c r="I34" s="22"/>
    </row>
    <row r="35" spans="2:9" x14ac:dyDescent="0.25">
      <c r="B35" s="21"/>
      <c r="C35" s="16"/>
      <c r="D35" s="16"/>
      <c r="E35" s="16"/>
      <c r="F35" s="16"/>
      <c r="G35" s="16"/>
      <c r="H35" s="16"/>
      <c r="I35" s="22"/>
    </row>
    <row r="36" spans="2:9" x14ac:dyDescent="0.25">
      <c r="B36" s="21"/>
      <c r="C36" s="16"/>
      <c r="D36" s="16"/>
      <c r="E36" s="16"/>
      <c r="F36" s="16"/>
      <c r="G36" s="16"/>
      <c r="H36" s="16"/>
      <c r="I36" s="22"/>
    </row>
    <row r="37" spans="2:9" x14ac:dyDescent="0.25">
      <c r="B37" s="21"/>
      <c r="C37" s="16"/>
      <c r="D37" s="16"/>
      <c r="E37" s="16"/>
      <c r="F37" s="16"/>
      <c r="G37" s="16"/>
      <c r="H37" s="16"/>
      <c r="I37" s="22"/>
    </row>
    <row r="38" spans="2:9" x14ac:dyDescent="0.25">
      <c r="B38" s="21"/>
      <c r="C38" s="16"/>
      <c r="D38" s="16"/>
      <c r="E38" s="16"/>
      <c r="F38" s="16"/>
      <c r="G38" s="16"/>
      <c r="H38" s="16"/>
      <c r="I38" s="22"/>
    </row>
    <row r="39" spans="2:9" x14ac:dyDescent="0.25">
      <c r="B39" s="21"/>
      <c r="C39" s="16"/>
      <c r="D39" s="16"/>
      <c r="E39" s="16"/>
      <c r="F39" s="16"/>
      <c r="G39" s="16"/>
      <c r="H39" s="16"/>
      <c r="I39" s="22"/>
    </row>
    <row r="40" spans="2:9" x14ac:dyDescent="0.25">
      <c r="B40" s="21"/>
      <c r="C40" s="16"/>
      <c r="D40" s="16"/>
      <c r="E40" s="16"/>
      <c r="F40" s="16"/>
      <c r="G40" s="16"/>
      <c r="H40" s="16"/>
      <c r="I40" s="22"/>
    </row>
    <row r="41" spans="2:9" x14ac:dyDescent="0.25">
      <c r="B41" s="21"/>
      <c r="C41" s="16"/>
      <c r="D41" s="16"/>
      <c r="E41" s="16"/>
      <c r="F41" s="16"/>
      <c r="G41" s="16"/>
      <c r="H41" s="16"/>
      <c r="I41" s="22"/>
    </row>
    <row r="42" spans="2:9" x14ac:dyDescent="0.25">
      <c r="B42" s="21"/>
      <c r="C42" s="16"/>
      <c r="D42" s="16"/>
      <c r="E42" s="16"/>
      <c r="F42" s="16"/>
      <c r="G42" s="16"/>
      <c r="H42" s="16"/>
      <c r="I42" s="22"/>
    </row>
    <row r="43" spans="2:9" x14ac:dyDescent="0.25">
      <c r="B43" s="21"/>
      <c r="C43" s="16"/>
      <c r="D43" s="16"/>
      <c r="E43" s="16"/>
      <c r="F43" s="16"/>
      <c r="G43" s="16"/>
      <c r="H43" s="16"/>
      <c r="I43" s="22"/>
    </row>
    <row r="44" spans="2:9" x14ac:dyDescent="0.25">
      <c r="B44" s="21"/>
      <c r="C44" s="16"/>
      <c r="D44" s="16"/>
      <c r="E44" s="16"/>
      <c r="F44" s="16"/>
      <c r="G44" s="16"/>
      <c r="H44" s="16"/>
      <c r="I44" s="22"/>
    </row>
    <row r="45" spans="2:9" x14ac:dyDescent="0.25">
      <c r="B45" s="21"/>
      <c r="C45" s="16"/>
      <c r="D45" s="16"/>
      <c r="E45" s="16"/>
      <c r="F45" s="16"/>
      <c r="G45" s="16"/>
      <c r="H45" s="16"/>
      <c r="I45" s="22"/>
    </row>
    <row r="46" spans="2:9" ht="15.75" thickBot="1" x14ac:dyDescent="0.3">
      <c r="B46" s="23"/>
      <c r="C46" s="24"/>
      <c r="D46" s="24"/>
      <c r="E46" s="24"/>
      <c r="F46" s="24"/>
      <c r="G46" s="24"/>
      <c r="H46" s="24"/>
      <c r="I46" s="25"/>
    </row>
  </sheetData>
  <mergeCells count="1">
    <mergeCell ref="C6:C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DataSource!$A$3:$A$4</xm:f>
          </x14:formula1>
          <xm:sqref>C25 C27</xm:sqref>
        </x14:dataValidation>
        <x14:dataValidation type="list" allowBlank="1" showInputMessage="1" showErrorMessage="1">
          <x14:formula1>
            <xm:f>DataSource!$A$7:$A$14</xm:f>
          </x14:formula1>
          <xm:sqref>D19:D20</xm:sqref>
        </x14:dataValidation>
        <x14:dataValidation type="list" allowBlank="1" showInputMessage="1" showErrorMessage="1">
          <x14:formula1>
            <xm:f>DataSource!$A$63:$A$68</xm:f>
          </x14:formula1>
          <xm:sqref>C13 C15</xm:sqref>
        </x14:dataValidation>
        <x14:dataValidation type="list" allowBlank="1" showInputMessage="1" showErrorMessage="1">
          <x14:formula1>
            <xm:f>DataSource!$A$51:$A$54</xm:f>
          </x14:formula1>
          <xm:sqref>C16</xm:sqref>
        </x14:dataValidation>
        <x14:dataValidation type="list" allowBlank="1" showInputMessage="1" showErrorMessage="1">
          <x14:formula1>
            <xm:f>DataSource!$A$71:$A$75</xm:f>
          </x14:formula1>
          <xm:sqref>C14</xm:sqref>
        </x14:dataValidation>
        <x14:dataValidation type="list" allowBlank="1" showInputMessage="1" showErrorMessage="1">
          <x14:formula1>
            <xm:f>DataSource!A57:A60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M40"/>
  <sheetViews>
    <sheetView zoomScale="85" zoomScaleNormal="85" workbookViewId="0">
      <selection activeCell="N19" sqref="N19"/>
    </sheetView>
  </sheetViews>
  <sheetFormatPr defaultRowHeight="15" x14ac:dyDescent="0.25"/>
  <cols>
    <col min="1" max="1" width="9.140625" customWidth="1"/>
    <col min="2" max="2" width="32.85546875" bestFit="1" customWidth="1"/>
    <col min="3" max="3" width="27.7109375" customWidth="1"/>
    <col min="4" max="4" width="13.140625" bestFit="1" customWidth="1"/>
    <col min="5" max="5" width="10.7109375" bestFit="1" customWidth="1"/>
    <col min="6" max="6" width="3.7109375" customWidth="1"/>
    <col min="7" max="7" width="15.140625" bestFit="1" customWidth="1"/>
  </cols>
  <sheetData>
    <row r="1" spans="2:13" ht="15.75" thickBot="1" x14ac:dyDescent="0.3"/>
    <row r="2" spans="2:13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3" x14ac:dyDescent="0.25">
      <c r="B3" s="21"/>
      <c r="C3" s="16"/>
      <c r="D3" s="16"/>
      <c r="E3" s="16"/>
      <c r="F3" s="16"/>
      <c r="G3" s="16"/>
      <c r="H3" s="16"/>
      <c r="I3" s="16"/>
      <c r="J3" s="16"/>
      <c r="K3" s="16"/>
      <c r="L3" s="16"/>
      <c r="M3" s="22"/>
    </row>
    <row r="4" spans="2:13" x14ac:dyDescent="0.25">
      <c r="B4" s="26" t="s">
        <v>66</v>
      </c>
      <c r="C4" s="32" t="s">
        <v>65</v>
      </c>
      <c r="D4" s="16"/>
      <c r="E4" s="16"/>
      <c r="F4" s="16"/>
      <c r="G4" s="16"/>
      <c r="H4" s="16"/>
      <c r="I4" s="16"/>
      <c r="J4" s="16"/>
      <c r="K4" s="16"/>
      <c r="L4" s="16"/>
      <c r="M4" s="22"/>
    </row>
    <row r="5" spans="2:13" x14ac:dyDescent="0.25">
      <c r="B5" s="21"/>
      <c r="C5" s="16"/>
      <c r="D5" s="16"/>
      <c r="E5" s="16"/>
      <c r="F5" s="16"/>
      <c r="G5" s="16"/>
      <c r="H5" s="16"/>
      <c r="I5" s="16"/>
      <c r="J5" s="16"/>
      <c r="K5" s="16"/>
      <c r="L5" s="16"/>
      <c r="M5" s="22"/>
    </row>
    <row r="6" spans="2:13" ht="62.25" customHeight="1" x14ac:dyDescent="0.25">
      <c r="B6" s="27" t="s">
        <v>54</v>
      </c>
      <c r="C6" s="40" t="s">
        <v>67</v>
      </c>
      <c r="D6" s="16"/>
      <c r="E6" s="16"/>
      <c r="F6" s="16"/>
      <c r="G6" s="16"/>
      <c r="H6" s="16"/>
      <c r="I6" s="16"/>
      <c r="J6" s="16"/>
      <c r="K6" s="16"/>
      <c r="L6" s="16"/>
      <c r="M6" s="22"/>
    </row>
    <row r="7" spans="2:13" x14ac:dyDescent="0.25">
      <c r="B7" s="21"/>
      <c r="C7" s="40"/>
      <c r="D7" s="16"/>
      <c r="E7" s="16"/>
      <c r="F7" s="16"/>
      <c r="G7" s="16"/>
      <c r="H7" s="16"/>
      <c r="I7" s="16"/>
      <c r="J7" s="16"/>
      <c r="K7" s="16"/>
      <c r="L7" s="16"/>
      <c r="M7" s="22"/>
    </row>
    <row r="8" spans="2:13" ht="30" x14ac:dyDescent="0.25">
      <c r="B8" s="27" t="s">
        <v>68</v>
      </c>
      <c r="C8" s="29" t="s">
        <v>60</v>
      </c>
      <c r="D8" s="28" t="s">
        <v>61</v>
      </c>
      <c r="E8" s="16" t="s">
        <v>62</v>
      </c>
      <c r="F8" s="16"/>
      <c r="G8" s="28" t="s">
        <v>63</v>
      </c>
      <c r="H8" s="16">
        <v>1</v>
      </c>
      <c r="I8" s="16"/>
      <c r="J8" s="16"/>
      <c r="K8" s="16"/>
      <c r="L8" s="16"/>
      <c r="M8" s="22"/>
    </row>
    <row r="9" spans="2:13" x14ac:dyDescent="0.25">
      <c r="B9" s="21"/>
      <c r="C9" s="29"/>
      <c r="D9" s="16"/>
      <c r="E9" s="16"/>
      <c r="F9" s="16"/>
      <c r="G9" s="16"/>
      <c r="H9" s="16"/>
      <c r="I9" s="16"/>
      <c r="J9" s="16"/>
      <c r="K9" s="16"/>
      <c r="L9" s="16"/>
      <c r="M9" s="22"/>
    </row>
    <row r="10" spans="2:13" x14ac:dyDescent="0.25">
      <c r="B10" s="2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2"/>
    </row>
    <row r="11" spans="2:13" x14ac:dyDescent="0.25">
      <c r="B11" s="21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2"/>
    </row>
    <row r="12" spans="2:13" x14ac:dyDescent="0.25">
      <c r="B12" s="30" t="s">
        <v>70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31"/>
    </row>
    <row r="13" spans="2:13" x14ac:dyDescent="0.25">
      <c r="B13" s="21" t="s">
        <v>69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2"/>
    </row>
    <row r="14" spans="2:13" x14ac:dyDescent="0.25">
      <c r="B14" s="21" t="s">
        <v>73</v>
      </c>
      <c r="C14" s="34" t="s">
        <v>17</v>
      </c>
      <c r="D14" s="16"/>
      <c r="E14" s="16"/>
      <c r="F14" s="16"/>
      <c r="G14" s="16"/>
      <c r="H14" s="16"/>
      <c r="I14" s="16"/>
      <c r="J14" s="16"/>
      <c r="K14" s="16"/>
      <c r="L14" s="16"/>
      <c r="M14" s="22"/>
    </row>
    <row r="15" spans="2:13" x14ac:dyDescent="0.25">
      <c r="B15" s="21" t="s">
        <v>71</v>
      </c>
      <c r="C15" s="33" t="s">
        <v>72</v>
      </c>
      <c r="D15" s="16"/>
      <c r="E15" s="16"/>
      <c r="F15" s="16"/>
      <c r="G15" s="16"/>
      <c r="H15" s="16"/>
      <c r="I15" s="16"/>
      <c r="J15" s="16"/>
      <c r="K15" s="16"/>
      <c r="L15" s="16"/>
      <c r="M15" s="22"/>
    </row>
    <row r="16" spans="2:13" x14ac:dyDescent="0.25">
      <c r="B16" s="21" t="s">
        <v>74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2"/>
    </row>
    <row r="17" spans="2:13" x14ac:dyDescent="0.25">
      <c r="B17" s="2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2"/>
    </row>
    <row r="18" spans="2:13" x14ac:dyDescent="0.25">
      <c r="B18" s="21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2"/>
    </row>
    <row r="19" spans="2:13" x14ac:dyDescent="0.25">
      <c r="B19" s="2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2"/>
    </row>
    <row r="20" spans="2:13" x14ac:dyDescent="0.25">
      <c r="B20" s="21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2"/>
    </row>
    <row r="21" spans="2:13" x14ac:dyDescent="0.25">
      <c r="B21" s="2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2"/>
    </row>
    <row r="22" spans="2:13" x14ac:dyDescent="0.25">
      <c r="B22" s="21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2"/>
    </row>
    <row r="23" spans="2:13" x14ac:dyDescent="0.25">
      <c r="B23" s="30" t="s">
        <v>77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31"/>
    </row>
    <row r="24" spans="2:13" x14ac:dyDescent="0.25">
      <c r="B24" s="21" t="s">
        <v>121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2"/>
    </row>
    <row r="25" spans="2:13" x14ac:dyDescent="0.25">
      <c r="B25" s="21" t="s">
        <v>81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2"/>
    </row>
    <row r="26" spans="2:13" x14ac:dyDescent="0.25">
      <c r="B26" s="21" t="s">
        <v>85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2"/>
    </row>
    <row r="27" spans="2:13" x14ac:dyDescent="0.25">
      <c r="B27" s="21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2"/>
    </row>
    <row r="28" spans="2:13" x14ac:dyDescent="0.25">
      <c r="B28" s="21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2"/>
    </row>
    <row r="29" spans="2:13" x14ac:dyDescent="0.25">
      <c r="B29" s="30" t="s">
        <v>78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31"/>
    </row>
    <row r="30" spans="2:13" x14ac:dyDescent="0.25">
      <c r="B30" s="21" t="s">
        <v>75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2"/>
    </row>
    <row r="31" spans="2:13" x14ac:dyDescent="0.25">
      <c r="B31" s="21" t="s">
        <v>76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2"/>
    </row>
    <row r="32" spans="2:13" x14ac:dyDescent="0.25">
      <c r="B32" s="2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2"/>
    </row>
    <row r="33" spans="2:13" x14ac:dyDescent="0.25">
      <c r="B33" s="21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22"/>
    </row>
    <row r="34" spans="2:13" x14ac:dyDescent="0.25">
      <c r="B34" s="21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22"/>
    </row>
    <row r="35" spans="2:13" x14ac:dyDescent="0.25">
      <c r="B35" s="21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22"/>
    </row>
    <row r="36" spans="2:13" x14ac:dyDescent="0.25">
      <c r="B36" s="21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22"/>
    </row>
    <row r="37" spans="2:13" x14ac:dyDescent="0.25">
      <c r="B37" s="21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22"/>
    </row>
    <row r="38" spans="2:13" x14ac:dyDescent="0.25">
      <c r="B38" s="21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22"/>
    </row>
    <row r="39" spans="2:13" x14ac:dyDescent="0.25">
      <c r="B39" s="21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22"/>
    </row>
    <row r="40" spans="2:13" ht="15.75" thickBot="1" x14ac:dyDescent="0.3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/>
    </row>
  </sheetData>
  <mergeCells count="1">
    <mergeCell ref="C6:C7"/>
  </mergeCells>
  <hyperlinks>
    <hyperlink ref="C15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DataSource!$A$3:$A$4</xm:f>
          </x14:formula1>
          <xm:sqref>C10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2"/>
  <sheetViews>
    <sheetView tabSelected="1" workbookViewId="0">
      <selection activeCell="A7" sqref="A7:A8"/>
    </sheetView>
  </sheetViews>
  <sheetFormatPr defaultRowHeight="15" x14ac:dyDescent="0.25"/>
  <cols>
    <col min="1" max="1" width="30.7109375" bestFit="1" customWidth="1"/>
    <col min="2" max="2" width="24.42578125" customWidth="1"/>
    <col min="3" max="3" width="22.42578125" customWidth="1"/>
    <col min="4" max="4" width="24.5703125" bestFit="1" customWidth="1"/>
    <col min="5" max="5" width="34.140625" bestFit="1" customWidth="1"/>
    <col min="6" max="6" width="16.7109375" customWidth="1"/>
    <col min="7" max="7" width="21.28515625" customWidth="1"/>
    <col min="8" max="8" width="18.5703125" customWidth="1"/>
    <col min="9" max="9" width="21.7109375" customWidth="1"/>
    <col min="10" max="10" width="19.85546875" customWidth="1"/>
    <col min="11" max="11" width="22.28515625" customWidth="1"/>
    <col min="12" max="12" width="20.85546875" customWidth="1"/>
    <col min="13" max="13" width="18.85546875" customWidth="1"/>
    <col min="14" max="14" width="17.42578125" customWidth="1"/>
    <col min="15" max="15" width="11.42578125" customWidth="1"/>
    <col min="16" max="16" width="26.140625" customWidth="1"/>
    <col min="17" max="18" width="18.42578125" bestFit="1" customWidth="1"/>
    <col min="19" max="20" width="18.42578125" customWidth="1"/>
    <col min="21" max="21" width="14.5703125" bestFit="1" customWidth="1"/>
  </cols>
  <sheetData>
    <row r="1" spans="1:17" x14ac:dyDescent="0.25">
      <c r="A1" s="6" t="s">
        <v>43</v>
      </c>
      <c r="B1" s="5" t="s">
        <v>44</v>
      </c>
      <c r="E1" s="6" t="s">
        <v>88</v>
      </c>
      <c r="F1" s="5" t="s">
        <v>44</v>
      </c>
      <c r="J1">
        <v>0</v>
      </c>
      <c r="Q1">
        <v>0</v>
      </c>
    </row>
    <row r="2" spans="1:17" x14ac:dyDescent="0.25">
      <c r="A2" t="s">
        <v>41</v>
      </c>
      <c r="B2">
        <v>7</v>
      </c>
      <c r="D2" s="2"/>
      <c r="E2" s="13" t="s">
        <v>49</v>
      </c>
      <c r="F2" s="14">
        <f>SUM(R22:R102)/1024</f>
        <v>260.25458984375001</v>
      </c>
      <c r="G2" s="2"/>
    </row>
    <row r="3" spans="1:17" x14ac:dyDescent="0.25">
      <c r="A3" t="s">
        <v>183</v>
      </c>
      <c r="B3">
        <v>1E-3</v>
      </c>
      <c r="E3" t="s">
        <v>50</v>
      </c>
      <c r="F3" s="14">
        <f>SUM(S22:S102) /1024/1024</f>
        <v>43.502189636230469</v>
      </c>
    </row>
    <row r="4" spans="1:17" x14ac:dyDescent="0.25">
      <c r="A4" t="s">
        <v>184</v>
      </c>
      <c r="B4">
        <v>7.6E-3</v>
      </c>
      <c r="E4" s="6" t="s">
        <v>115</v>
      </c>
      <c r="F4" s="6" t="s">
        <v>44</v>
      </c>
    </row>
    <row r="5" spans="1:17" x14ac:dyDescent="0.25">
      <c r="A5" t="s">
        <v>185</v>
      </c>
      <c r="B5">
        <v>0.224609375</v>
      </c>
      <c r="E5" t="s">
        <v>108</v>
      </c>
      <c r="F5" s="38">
        <f>Number_of_hosts*Max_Size_for_host_KB_per_transaction*Max_Numer_of_simultaneous_transactions/1024</f>
        <v>8.5106402932607459</v>
      </c>
    </row>
    <row r="6" spans="1:17" x14ac:dyDescent="0.25">
      <c r="E6" t="s">
        <v>109</v>
      </c>
      <c r="F6" s="38">
        <f>(SubscriptionsKB*Max_Numer_of_simultaneous_transactions)/1024</f>
        <v>9.9109649658203125</v>
      </c>
    </row>
    <row r="7" spans="1:17" x14ac:dyDescent="0.25">
      <c r="A7" s="42"/>
      <c r="E7" t="s">
        <v>116</v>
      </c>
      <c r="F7" s="38">
        <f>(SUM(ApplicationData[SizeOfMaxSuspended])+(HostSuspededQueueKB*3))/1024</f>
        <v>307.49605560302734</v>
      </c>
    </row>
    <row r="8" spans="1:17" x14ac:dyDescent="0.25">
      <c r="A8" s="42"/>
      <c r="E8" t="s">
        <v>111</v>
      </c>
      <c r="F8" s="38">
        <f>(Max_Numer_of_simultaneous_transactions*SpoolrowKB)/1204</f>
        <v>0.68781146179401997</v>
      </c>
    </row>
    <row r="9" spans="1:17" x14ac:dyDescent="0.25">
      <c r="E9" t="s">
        <v>112</v>
      </c>
      <c r="F9" s="38">
        <f>(InstancesTableKB*Max_Numer_of_simultaneous_transactions)/1024</f>
        <v>1.904296875</v>
      </c>
    </row>
    <row r="10" spans="1:17" x14ac:dyDescent="0.25">
      <c r="E10" t="s">
        <v>113</v>
      </c>
      <c r="F10" s="38">
        <f>(Maximum___of_scheduled_transactions*HostScheduledQueueKB*Number_of_hosts)/1024</f>
        <v>1.25885009765625E-2</v>
      </c>
    </row>
    <row r="11" spans="1:17" x14ac:dyDescent="0.25">
      <c r="E11" t="s">
        <v>114</v>
      </c>
      <c r="F11" s="38">
        <f>SUM(ApplicationData[Size of message (KB)]) * Max_Numer_of_simultaneous_transactions/1024</f>
        <v>98.828125</v>
      </c>
    </row>
    <row r="12" spans="1:17" x14ac:dyDescent="0.25">
      <c r="E12" t="s">
        <v>127</v>
      </c>
      <c r="F12" s="38">
        <f>IF(ConvoyPatternimplemented="Yes",((Max___of_instances_of_the_convoy * ConvoySizePerInstanceKB) + ConvoySetSizeKB)/1024,0)</f>
        <v>9.203521728515625</v>
      </c>
    </row>
    <row r="13" spans="1:17" x14ac:dyDescent="0.25">
      <c r="F13" s="38"/>
    </row>
    <row r="15" spans="1:17" x14ac:dyDescent="0.25">
      <c r="E15" s="6" t="s">
        <v>118</v>
      </c>
      <c r="F15" s="37">
        <f>SUM(F5:F12) + F2</f>
        <v>696.80859427214455</v>
      </c>
    </row>
    <row r="16" spans="1:17" x14ac:dyDescent="0.25">
      <c r="E16" s="6" t="s">
        <v>117</v>
      </c>
      <c r="F16" s="36">
        <f>F3</f>
        <v>43.502189636230469</v>
      </c>
    </row>
    <row r="20" spans="1:21" x14ac:dyDescent="0.25">
      <c r="A20" s="46" t="s">
        <v>42</v>
      </c>
      <c r="B20" s="46"/>
      <c r="C20" s="46"/>
      <c r="D20" s="46"/>
      <c r="E20" s="3"/>
      <c r="F20" s="3"/>
      <c r="G20" s="45" t="s">
        <v>182</v>
      </c>
      <c r="H20" s="45"/>
      <c r="I20" s="45"/>
      <c r="J20" s="4" t="s">
        <v>0</v>
      </c>
      <c r="K20" s="43" t="s">
        <v>34</v>
      </c>
      <c r="L20" s="43"/>
      <c r="M20" s="43"/>
      <c r="N20" s="43"/>
      <c r="O20" s="44" t="s">
        <v>181</v>
      </c>
      <c r="P20" s="44"/>
      <c r="Q20" s="44"/>
      <c r="R20" s="41" t="s">
        <v>51</v>
      </c>
      <c r="S20" s="41"/>
      <c r="T20" s="15"/>
      <c r="U20" s="35" t="s">
        <v>84</v>
      </c>
    </row>
    <row r="21" spans="1:21" x14ac:dyDescent="0.25">
      <c r="A21" s="7" t="s">
        <v>38</v>
      </c>
      <c r="B21" s="7" t="s">
        <v>21</v>
      </c>
      <c r="C21" s="7" t="s">
        <v>22</v>
      </c>
      <c r="D21" s="7" t="s">
        <v>29</v>
      </c>
      <c r="E21" s="7" t="s">
        <v>46</v>
      </c>
      <c r="F21" s="7" t="s">
        <v>47</v>
      </c>
      <c r="G21" s="8" t="s">
        <v>40</v>
      </c>
      <c r="H21" s="8" t="s">
        <v>39</v>
      </c>
      <c r="I21" s="8" t="s">
        <v>19</v>
      </c>
      <c r="J21" s="9" t="s">
        <v>3</v>
      </c>
      <c r="K21" s="10" t="s">
        <v>30</v>
      </c>
      <c r="L21" s="10" t="s">
        <v>31</v>
      </c>
      <c r="M21" s="10" t="s">
        <v>32</v>
      </c>
      <c r="N21" s="10" t="s">
        <v>33</v>
      </c>
      <c r="O21" s="11" t="s">
        <v>35</v>
      </c>
      <c r="P21" s="11" t="s">
        <v>36</v>
      </c>
      <c r="Q21" s="11" t="s">
        <v>37</v>
      </c>
      <c r="R21" s="11" t="s">
        <v>45</v>
      </c>
      <c r="S21" s="11" t="s">
        <v>48</v>
      </c>
      <c r="T21" s="11" t="s">
        <v>110</v>
      </c>
      <c r="U21" s="11" t="s">
        <v>79</v>
      </c>
    </row>
    <row r="22" spans="1:21" x14ac:dyDescent="0.25">
      <c r="A22" t="s">
        <v>17</v>
      </c>
      <c r="B22" s="12">
        <v>100</v>
      </c>
      <c r="C22">
        <f>B22*60*8*B2</f>
        <v>336000</v>
      </c>
      <c r="D22" t="s">
        <v>28</v>
      </c>
      <c r="E22" s="12">
        <v>0</v>
      </c>
      <c r="F22">
        <v>0</v>
      </c>
      <c r="G22">
        <v>10</v>
      </c>
      <c r="H22">
        <v>1000</v>
      </c>
      <c r="I22">
        <v>1</v>
      </c>
      <c r="J22">
        <v>0</v>
      </c>
      <c r="K22" t="s">
        <v>2</v>
      </c>
      <c r="L22" t="s">
        <v>1</v>
      </c>
      <c r="M22" t="s">
        <v>1</v>
      </c>
      <c r="N22" t="s">
        <v>1</v>
      </c>
      <c r="R22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11000.2</v>
      </c>
      <c r="S22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3370672</v>
      </c>
      <c r="T22">
        <f>(ApplicationData[[#This Row],[Size of message (KB)]]*ApplicationData[[#This Row],[Suspended (max)]]) + (HostSuspededQueueKB *ApplicationData[[#This Row],[Suspended (max)]]) + (InstancesSuspendedKB*ApplicationData[[#This Row],[Suspended (max)]])</f>
        <v>20310.546875</v>
      </c>
      <c r="U22" t="s">
        <v>65</v>
      </c>
    </row>
    <row r="23" spans="1:21" x14ac:dyDescent="0.25">
      <c r="A23" t="s">
        <v>80</v>
      </c>
      <c r="B23">
        <v>100</v>
      </c>
      <c r="C23">
        <f>B23*60*8*B2</f>
        <v>336000</v>
      </c>
      <c r="D23" t="s">
        <v>24</v>
      </c>
      <c r="E23">
        <v>2</v>
      </c>
      <c r="F23">
        <v>2</v>
      </c>
      <c r="G23">
        <v>0</v>
      </c>
      <c r="H23">
        <v>0</v>
      </c>
      <c r="I23">
        <v>0</v>
      </c>
      <c r="J23">
        <v>22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23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23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  <c r="U23" t="s">
        <v>65</v>
      </c>
    </row>
    <row r="24" spans="1:21" x14ac:dyDescent="0.25">
      <c r="A24" t="s">
        <v>82</v>
      </c>
      <c r="B24">
        <v>100</v>
      </c>
      <c r="C24">
        <f>B24*60*8*B2</f>
        <v>336000</v>
      </c>
      <c r="D24" t="s">
        <v>28</v>
      </c>
      <c r="G24">
        <v>2</v>
      </c>
      <c r="H24">
        <v>1000</v>
      </c>
      <c r="I24">
        <v>4</v>
      </c>
      <c r="K24" t="s">
        <v>2</v>
      </c>
      <c r="M24" t="s">
        <v>1</v>
      </c>
      <c r="N24" t="s">
        <v>2</v>
      </c>
      <c r="R24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2000.4</v>
      </c>
      <c r="S24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3344</v>
      </c>
      <c r="T24">
        <f>(ApplicationData[[#This Row],[Size of message (KB)]]*ApplicationData[[#This Row],[Suspended (max)]]) + (HostSuspededQueueKB *ApplicationData[[#This Row],[Suspended (max)]]) + (InstancesSuspendedKB*ApplicationData[[#This Row],[Suspended (max)]])</f>
        <v>12310.546875</v>
      </c>
      <c r="U24" t="s">
        <v>65</v>
      </c>
    </row>
    <row r="25" spans="1:21" x14ac:dyDescent="0.25">
      <c r="A25" t="s">
        <v>83</v>
      </c>
      <c r="B25">
        <v>100</v>
      </c>
      <c r="C25">
        <f>B25*60*8*B2</f>
        <v>336000</v>
      </c>
      <c r="D25" t="s">
        <v>28</v>
      </c>
      <c r="G25">
        <v>3</v>
      </c>
      <c r="H25">
        <v>1000</v>
      </c>
      <c r="I25">
        <v>1</v>
      </c>
      <c r="K25" t="s">
        <v>2</v>
      </c>
      <c r="N25" t="s">
        <v>1</v>
      </c>
      <c r="R25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3000.1</v>
      </c>
      <c r="S25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3336</v>
      </c>
      <c r="T25">
        <f>(ApplicationData[[#This Row],[Size of message (KB)]]*ApplicationData[[#This Row],[Suspended (max)]]) + (HostSuspededQueueKB *ApplicationData[[#This Row],[Suspended (max)]]) + (InstancesSuspendedKB*ApplicationData[[#This Row],[Suspended (max)]])</f>
        <v>13310.546875</v>
      </c>
      <c r="U25" t="s">
        <v>65</v>
      </c>
    </row>
    <row r="26" spans="1:21" x14ac:dyDescent="0.25">
      <c r="A26" t="s">
        <v>86</v>
      </c>
      <c r="B26">
        <v>100</v>
      </c>
      <c r="C26">
        <f>B26*60*8*B2</f>
        <v>336000</v>
      </c>
      <c r="D26" t="s">
        <v>28</v>
      </c>
      <c r="G26">
        <v>1</v>
      </c>
      <c r="H26">
        <v>1000</v>
      </c>
      <c r="I26">
        <v>1</v>
      </c>
      <c r="R26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1000</v>
      </c>
      <c r="S26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1000</v>
      </c>
      <c r="T26">
        <f>(ApplicationData[[#This Row],[Size of message (KB)]]*ApplicationData[[#This Row],[Suspended (max)]]) + (HostSuspededQueueKB *ApplicationData[[#This Row],[Suspended (max)]]) + (InstancesSuspendedKB*ApplicationData[[#This Row],[Suspended (max)]])</f>
        <v>11310.546875</v>
      </c>
      <c r="U26" t="s">
        <v>65</v>
      </c>
    </row>
    <row r="27" spans="1:21" x14ac:dyDescent="0.25">
      <c r="A27" t="s">
        <v>87</v>
      </c>
      <c r="B27">
        <v>100</v>
      </c>
      <c r="C27">
        <f>B27*60*8*B2</f>
        <v>336000</v>
      </c>
      <c r="D27" t="s">
        <v>28</v>
      </c>
      <c r="G27">
        <v>112</v>
      </c>
      <c r="H27">
        <v>1000</v>
      </c>
      <c r="I27">
        <v>1</v>
      </c>
      <c r="R27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112000</v>
      </c>
      <c r="S27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112000</v>
      </c>
      <c r="T27">
        <f>(ApplicationData[[#This Row],[Size of message (KB)]]*ApplicationData[[#This Row],[Suspended (max)]]) + (HostSuspededQueueKB *ApplicationData[[#This Row],[Suspended (max)]]) + (InstancesSuspendedKB*ApplicationData[[#This Row],[Suspended (max)]])</f>
        <v>122310.546875</v>
      </c>
      <c r="U27" t="s">
        <v>65</v>
      </c>
    </row>
    <row r="28" spans="1:21" x14ac:dyDescent="0.25">
      <c r="A28" t="s">
        <v>18</v>
      </c>
      <c r="B28">
        <v>100</v>
      </c>
      <c r="C28">
        <f>B28*60*8*B2</f>
        <v>336000</v>
      </c>
      <c r="D28" t="s">
        <v>28</v>
      </c>
      <c r="E28">
        <v>0</v>
      </c>
      <c r="F28">
        <v>0</v>
      </c>
      <c r="G28">
        <v>125</v>
      </c>
      <c r="H28">
        <v>1000</v>
      </c>
      <c r="I28">
        <v>1</v>
      </c>
      <c r="J28">
        <v>0</v>
      </c>
      <c r="K28" t="s">
        <v>1</v>
      </c>
      <c r="Q28">
        <v>0</v>
      </c>
      <c r="R28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137500</v>
      </c>
      <c r="S28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42125000</v>
      </c>
      <c r="T28">
        <f>(ApplicationData[[#This Row],[Size of message (KB)]]*ApplicationData[[#This Row],[Suspended (max)]]) + (HostSuspededQueueKB *ApplicationData[[#This Row],[Suspended (max)]]) + (InstancesSuspendedKB*ApplicationData[[#This Row],[Suspended (max)]])</f>
        <v>135310.546875</v>
      </c>
      <c r="U28" t="s">
        <v>65</v>
      </c>
    </row>
    <row r="29" spans="1:21" x14ac:dyDescent="0.25">
      <c r="G29">
        <v>0</v>
      </c>
      <c r="T29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30" spans="1:21" x14ac:dyDescent="0.25">
      <c r="C30">
        <f>B30*60*8*B2</f>
        <v>0</v>
      </c>
      <c r="G30">
        <v>0</v>
      </c>
      <c r="S30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30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31" spans="1:21" x14ac:dyDescent="0.25">
      <c r="C31">
        <f>B31*60*8*B2</f>
        <v>0</v>
      </c>
      <c r="G31">
        <v>0</v>
      </c>
      <c r="R31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31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31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32" spans="1:21" x14ac:dyDescent="0.25">
      <c r="C32">
        <f t="shared" ref="C32:C35" si="0">B32*60*8*B14</f>
        <v>0</v>
      </c>
      <c r="G32">
        <v>0</v>
      </c>
      <c r="R32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32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32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33" spans="3:20" x14ac:dyDescent="0.25">
      <c r="C33">
        <f>B33*60*8*B2</f>
        <v>0</v>
      </c>
      <c r="G33">
        <v>0</v>
      </c>
      <c r="R33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33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33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34" spans="3:20" x14ac:dyDescent="0.25">
      <c r="C34">
        <f>B34*60*8*B2</f>
        <v>0</v>
      </c>
      <c r="G34">
        <v>0</v>
      </c>
      <c r="R34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34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34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35" spans="3:20" x14ac:dyDescent="0.25">
      <c r="C35">
        <f t="shared" si="0"/>
        <v>0</v>
      </c>
      <c r="G35">
        <v>0</v>
      </c>
      <c r="R35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35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35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36" spans="3:20" x14ac:dyDescent="0.25">
      <c r="C36">
        <f>B36*60*8*B2</f>
        <v>0</v>
      </c>
      <c r="G36">
        <v>0</v>
      </c>
      <c r="R36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36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36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37" spans="3:20" x14ac:dyDescent="0.25">
      <c r="C37">
        <f>B37*60*8*B2</f>
        <v>0</v>
      </c>
      <c r="G37">
        <v>0</v>
      </c>
      <c r="R37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37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37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38" spans="3:20" x14ac:dyDescent="0.25">
      <c r="C38">
        <f>B38*60*8*B2</f>
        <v>0</v>
      </c>
      <c r="G38">
        <v>0</v>
      </c>
      <c r="R38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38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38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39" spans="3:20" x14ac:dyDescent="0.25">
      <c r="C39">
        <f>B39*60*8*B2</f>
        <v>0</v>
      </c>
      <c r="G39">
        <v>0</v>
      </c>
      <c r="R39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39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39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40" spans="3:20" x14ac:dyDescent="0.25">
      <c r="C40">
        <f>B40*60*8*B2</f>
        <v>0</v>
      </c>
      <c r="G40">
        <v>0</v>
      </c>
      <c r="R40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40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40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41" spans="3:20" x14ac:dyDescent="0.25">
      <c r="C41">
        <f>B41*60*8*B2</f>
        <v>0</v>
      </c>
      <c r="G41">
        <v>0</v>
      </c>
      <c r="R41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41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41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42" spans="3:20" x14ac:dyDescent="0.25">
      <c r="C42">
        <f>B42*60*8*B2</f>
        <v>0</v>
      </c>
      <c r="G42">
        <v>0</v>
      </c>
      <c r="R42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42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42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43" spans="3:20" x14ac:dyDescent="0.25">
      <c r="C43">
        <f>B43*60*8*B2</f>
        <v>0</v>
      </c>
      <c r="G43">
        <v>0</v>
      </c>
      <c r="R43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43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43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44" spans="3:20" x14ac:dyDescent="0.25">
      <c r="C44">
        <f>B44*60*8*B2</f>
        <v>0</v>
      </c>
      <c r="G44">
        <v>0</v>
      </c>
      <c r="R44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44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44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45" spans="3:20" x14ac:dyDescent="0.25">
      <c r="C45">
        <f>B45*60*8*B2</f>
        <v>0</v>
      </c>
      <c r="G45">
        <v>0</v>
      </c>
      <c r="R45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45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45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46" spans="3:20" x14ac:dyDescent="0.25">
      <c r="C46">
        <f>B46*60*8*B2</f>
        <v>0</v>
      </c>
      <c r="G46">
        <v>0</v>
      </c>
      <c r="R46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46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46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47" spans="3:20" x14ac:dyDescent="0.25">
      <c r="C47">
        <f>B47*60*8*B2</f>
        <v>0</v>
      </c>
      <c r="G47">
        <v>0</v>
      </c>
      <c r="R47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47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47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48" spans="3:20" x14ac:dyDescent="0.25">
      <c r="C48">
        <f>B48*60*8*B2</f>
        <v>0</v>
      </c>
      <c r="G48">
        <v>0</v>
      </c>
      <c r="R48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48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48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49" spans="3:20" x14ac:dyDescent="0.25">
      <c r="C49">
        <f>B49*60*8*B2</f>
        <v>0</v>
      </c>
      <c r="G49">
        <v>0</v>
      </c>
      <c r="R49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49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49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50" spans="3:20" x14ac:dyDescent="0.25">
      <c r="C50">
        <f>B50*60*8*B2</f>
        <v>0</v>
      </c>
      <c r="G50">
        <v>0</v>
      </c>
      <c r="R50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50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50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51" spans="3:20" x14ac:dyDescent="0.25">
      <c r="C51">
        <f>B51*60*8*B2</f>
        <v>0</v>
      </c>
      <c r="G51">
        <v>0</v>
      </c>
      <c r="R51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51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51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  <row r="52" spans="3:20" x14ac:dyDescent="0.25">
      <c r="C52">
        <f>B52*60*8*B2</f>
        <v>0</v>
      </c>
      <c r="G52">
        <v>0</v>
      </c>
      <c r="R52">
        <f xml:space="preserve"> IF(ApplicationData[[#This Row],[Message Body Before]] = "Yes",ApplicationData[[#This Row],[Size of message (KB)]]*ApplicationData[[#This Row],[Transactions per minute]],0)+IF(ApplicationData[[#This Row],[Message Body After]] = "Yes",ApplicationData[[#This Row],[Size of message (KB)]]*ApplicationData[[#This Row],[Transactions per minute]],0)+IF(ApplicationData[[#This Row],[Properties Before]] = "Yes",ApplicationData[[#This Row],[Promoted Properties]]*ApplicationData[[#This Row],[Transactions per minute]]*Size_of_promoted_properties,0)+IF(ApplicationData[[#This Row],[Properties After]] = "Yes",ApplicationData[[#This Row],[Promoted Properties]]*ApplicationData[[#This Row],[Transactions per minute]]*Size_of_promoted_properties,0)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minute]],0)+IF(ApplicationData[[#This Row],[Messages Send &amp; Recevie]]="yes",ApplicationData[[#This Row],[Transactions per minute]]*Size_of_orchestration_shapes)+IF(ApplicationData[[#This Row],[Shape start/End]]="Yes",ApplicationData[[#This Row],[Number of shapes]]*Size_of_orchestration_shapes,0),"Pipeline",0,0)</f>
        <v>0</v>
      </c>
      <c r="S52">
        <f xml:space="preserve"> IF(ApplicationData[[#This Row],[Message Body Before]] = "Yes",ApplicationData[[#This Row],[Size of message (KB)]]*ApplicationData[[#This Row],[Transactions per cycle]],0)+IF(ApplicationData[[#This Row],[Message Body After]] = "Yes",ApplicationData[[#This Row],[Size of message (KB)]]*ApplicationData[[#This Row],[Transactions per cycle]],0)+IF(ApplicationData[[#This Row],[Properties Before]] = "Yes",ApplicationData[[#This Row],[Promoted Properties]]*ApplicationData[[#This Row],[Transactions per cycle]]*Size_of_promoted_properties,0)+IF(ApplicationData[[#This Row],[Properties After]] = "Yes",ApplicationData[[#This Row],[Promoted Properties]]*ApplicationData[[#This Row],[Transactions per cycle]]*Size_of_promoted_properties,0) + _xlfn.SWITCH(ApplicationData[[#This Row],[Type of Artifact]],"Message", ApplicationData[[#This Row],[Suspended (max)]]*ApplicationData[[#This Row],[Size of message (KB)]],"Orchestration",IF(ApplicationData[[#This Row],[Start/End]]="Yes",Size_of_orchestration_shapes*2*ApplicationData[[#This Row],[Transactions per cycle]],0)+IF(ApplicationData[[#This Row],[Messages Send &amp; Recevie]]="yes",ApplicationData[[#This Row],[Transactions per cycle]]*Size_of_orchestration_shapes)+IF(ApplicationData[[#This Row],[Shape start/End]]="Yes",ApplicationData[[#This Row],[Number of shapes]]*Size_of_orchestration_shapes,0),"Pipeline",0,0)</f>
        <v>0</v>
      </c>
      <c r="T52">
        <f>(ApplicationData[[#This Row],[Size of message (KB)]]*ApplicationData[[#This Row],[Suspended (max)]]) + (HostSuspededQueueKB *ApplicationData[[#This Row],[Suspended (max)]]) + (InstancesSuspendedKB*ApplicationData[[#This Row],[Suspended (max)]])</f>
        <v>0</v>
      </c>
    </row>
  </sheetData>
  <mergeCells count="6">
    <mergeCell ref="R20:S20"/>
    <mergeCell ref="A7:A8"/>
    <mergeCell ref="K20:N20"/>
    <mergeCell ref="O20:Q20"/>
    <mergeCell ref="G20:I20"/>
    <mergeCell ref="A20:D20"/>
  </mergeCells>
  <conditionalFormatting sqref="H22">
    <cfRule type="cellIs" dxfId="6" priority="1" operator="greaterThan">
      <formula>0</formula>
    </cfRule>
    <cfRule type="cellIs" dxfId="5" priority="2" operator="greaterThan">
      <formula>0</formula>
    </cfRule>
    <cfRule type="cellIs" dxfId="4" priority="3" operator="greaterThan">
      <formula>0</formula>
    </cfRule>
  </conditionalFormatting>
  <dataValidations count="8">
    <dataValidation allowBlank="1" showInputMessage="1" showErrorMessage="1" promptTitle="Default value is" prompt="transactions per minute multiplied by 8 hours a day per tracking cycle" sqref="C22:C72"/>
    <dataValidation allowBlank="1" showInputMessage="1" showErrorMessage="1" promptTitle="Extra size on message box" prompt="This is the extra size (MB) that the engine needs to keep tracking data into the message box before is moved to tracking database" sqref="F2"/>
    <dataValidation allowBlank="1" showInputMessage="1" showErrorMessage="1" promptTitle="Extra size for tracking database" prompt="This is the extra size (GB) that the tracking feature will use per purging cycle." sqref="F3"/>
    <dataValidation allowBlank="1" showInputMessage="1" showErrorMessage="1" promptTitle="Purguing cycle days" prompt="This is the max days as per the purging job" sqref="B2"/>
    <dataValidation allowBlank="1" showInputMessage="1" showErrorMessage="1" promptTitle="Size of promoted properties" prompt="This is the standard size for promoted properties" sqref="B3"/>
    <dataValidation allowBlank="1" showInputMessage="1" showErrorMessage="1" promptTitle="Size of orchestrtion shapes" prompt="This is the default value for the orchestration shapes." sqref="B4"/>
    <dataValidation allowBlank="1" showInputMessage="1" showErrorMessage="1" promptTitle="Events Size" prompt="This is the average event size for orchestrations and pipelines" sqref="B5"/>
    <dataValidation type="whole" operator="greaterThanOrEqual" allowBlank="1" showInputMessage="1" showErrorMessage="1" sqref="H22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DataSource!$A$23:$A$27</xm:f>
          </x14:formula1>
          <xm:sqref>D22:D72 D11:D19 G11:J19</xm:sqref>
        </x14:dataValidation>
        <x14:dataValidation type="list" allowBlank="1" showInputMessage="1" showErrorMessage="1">
          <x14:formula1>
            <xm:f>DataSource!$A$3:$A$4</xm:f>
          </x14:formula1>
          <xm:sqref>K11:Q19 K22:Q72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F83"/>
  <sheetViews>
    <sheetView workbookViewId="0">
      <selection activeCell="A71" sqref="A71"/>
    </sheetView>
  </sheetViews>
  <sheetFormatPr defaultRowHeight="15" x14ac:dyDescent="0.25"/>
  <cols>
    <col min="1" max="1" width="27.28515625" bestFit="1" customWidth="1"/>
    <col min="5" max="5" width="33.28515625" bestFit="1" customWidth="1"/>
  </cols>
  <sheetData>
    <row r="2" spans="1:1" x14ac:dyDescent="0.25">
      <c r="A2" s="1" t="s">
        <v>12</v>
      </c>
    </row>
    <row r="3" spans="1:1" x14ac:dyDescent="0.25">
      <c r="A3" t="s">
        <v>1</v>
      </c>
    </row>
    <row r="4" spans="1:1" x14ac:dyDescent="0.25">
      <c r="A4" t="s">
        <v>2</v>
      </c>
    </row>
    <row r="6" spans="1:1" x14ac:dyDescent="0.25">
      <c r="A6" s="1" t="s">
        <v>13</v>
      </c>
    </row>
    <row r="7" spans="1:1" x14ac:dyDescent="0.25">
      <c r="A7" t="s">
        <v>20</v>
      </c>
    </row>
    <row r="8" spans="1:1" x14ac:dyDescent="0.25">
      <c r="A8" t="s">
        <v>5</v>
      </c>
    </row>
    <row r="9" spans="1:1" x14ac:dyDescent="0.25">
      <c r="A9" t="s">
        <v>4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6" spans="1:1" x14ac:dyDescent="0.25">
      <c r="A16" s="1" t="s">
        <v>11</v>
      </c>
    </row>
    <row r="17" spans="1:6" x14ac:dyDescent="0.25">
      <c r="A17" t="s">
        <v>14</v>
      </c>
    </row>
    <row r="18" spans="1:6" x14ac:dyDescent="0.25">
      <c r="A18" t="s">
        <v>15</v>
      </c>
    </row>
    <row r="19" spans="1:6" x14ac:dyDescent="0.25">
      <c r="A19" t="s">
        <v>16</v>
      </c>
    </row>
    <row r="22" spans="1:6" x14ac:dyDescent="0.25">
      <c r="A22" s="1" t="s">
        <v>23</v>
      </c>
    </row>
    <row r="23" spans="1:6" x14ac:dyDescent="0.25">
      <c r="A23" t="s">
        <v>24</v>
      </c>
    </row>
    <row r="24" spans="1:6" x14ac:dyDescent="0.25">
      <c r="A24" t="s">
        <v>25</v>
      </c>
    </row>
    <row r="25" spans="1:6" x14ac:dyDescent="0.25">
      <c r="A25" t="s">
        <v>26</v>
      </c>
    </row>
    <row r="26" spans="1:6" x14ac:dyDescent="0.25">
      <c r="A26" t="s">
        <v>27</v>
      </c>
    </row>
    <row r="27" spans="1:6" x14ac:dyDescent="0.25">
      <c r="A27" t="s">
        <v>28</v>
      </c>
    </row>
    <row r="30" spans="1:6" x14ac:dyDescent="0.25">
      <c r="A30" s="1" t="s">
        <v>104</v>
      </c>
      <c r="B30" s="1" t="s">
        <v>105</v>
      </c>
      <c r="C30" s="1" t="s">
        <v>106</v>
      </c>
      <c r="E30" s="1" t="s">
        <v>107</v>
      </c>
      <c r="F30">
        <f>SUM(C32,C35,C36,C37,C38)+SUM(C41,C44)</f>
        <v>7.2624130502491697</v>
      </c>
    </row>
    <row r="32" spans="1:6" x14ac:dyDescent="0.25">
      <c r="A32" t="s">
        <v>92</v>
      </c>
      <c r="B32">
        <v>22</v>
      </c>
      <c r="C32">
        <f>HostMainQueue/1204</f>
        <v>1.8272425249169437E-2</v>
      </c>
    </row>
    <row r="33" spans="1:3" x14ac:dyDescent="0.25">
      <c r="A33" t="s">
        <v>93</v>
      </c>
      <c r="B33">
        <v>4328</v>
      </c>
      <c r="C33">
        <f>HostSuspededQueue/1024</f>
        <v>4.2265625</v>
      </c>
    </row>
    <row r="34" spans="1:3" x14ac:dyDescent="0.25">
      <c r="A34" t="s">
        <v>94</v>
      </c>
      <c r="B34">
        <v>176</v>
      </c>
      <c r="C34">
        <f>HostScheduledQueue/1024</f>
        <v>0.171875</v>
      </c>
    </row>
    <row r="35" spans="1:3" x14ac:dyDescent="0.25">
      <c r="A35" t="s">
        <v>95</v>
      </c>
      <c r="B35">
        <v>54</v>
      </c>
      <c r="C35">
        <f>HostDequeueQueue/1024</f>
        <v>5.2734375E-2</v>
      </c>
    </row>
    <row r="36" spans="1:3" x14ac:dyDescent="0.25">
      <c r="A36" t="s">
        <v>96</v>
      </c>
      <c r="B36">
        <v>36</v>
      </c>
      <c r="C36">
        <f>HostQueueMessageREf/1024</f>
        <v>3.515625E-2</v>
      </c>
    </row>
    <row r="37" spans="1:3" x14ac:dyDescent="0.25">
      <c r="A37" t="s">
        <v>98</v>
      </c>
      <c r="B37">
        <v>120</v>
      </c>
      <c r="C37">
        <f>HostDynamicQueue/1024</f>
        <v>0.1171875</v>
      </c>
    </row>
    <row r="38" spans="1:3" x14ac:dyDescent="0.25">
      <c r="A38" t="s">
        <v>101</v>
      </c>
      <c r="B38">
        <v>96</v>
      </c>
      <c r="C38">
        <f>InstancesState/1024</f>
        <v>9.375E-2</v>
      </c>
    </row>
    <row r="40" spans="1:3" x14ac:dyDescent="0.25">
      <c r="A40" s="1" t="s">
        <v>103</v>
      </c>
    </row>
    <row r="41" spans="1:3" x14ac:dyDescent="0.25">
      <c r="A41" t="s">
        <v>99</v>
      </c>
      <c r="B41">
        <v>4992</v>
      </c>
      <c r="C41">
        <f>InstancesTable/1024</f>
        <v>4.875</v>
      </c>
    </row>
    <row r="42" spans="1:3" x14ac:dyDescent="0.25">
      <c r="A42" t="s">
        <v>100</v>
      </c>
      <c r="B42">
        <v>6230</v>
      </c>
      <c r="C42">
        <f>InstancesSuspended/1024</f>
        <v>6.083984375</v>
      </c>
    </row>
    <row r="43" spans="1:3" x14ac:dyDescent="0.25">
      <c r="A43" t="s">
        <v>102</v>
      </c>
      <c r="B43">
        <v>25981</v>
      </c>
      <c r="C43">
        <f>Subscriptions/1024</f>
        <v>25.3720703125</v>
      </c>
    </row>
    <row r="44" spans="1:3" x14ac:dyDescent="0.25">
      <c r="A44" t="s">
        <v>91</v>
      </c>
      <c r="B44">
        <v>2120</v>
      </c>
      <c r="C44">
        <f>Spool_row/1024</f>
        <v>2.0703125</v>
      </c>
    </row>
    <row r="46" spans="1:3" x14ac:dyDescent="0.25">
      <c r="A46" s="1" t="s">
        <v>124</v>
      </c>
    </row>
    <row r="47" spans="1:3" x14ac:dyDescent="0.25">
      <c r="A47" t="s">
        <v>125</v>
      </c>
      <c r="B47">
        <v>592</v>
      </c>
      <c r="C47">
        <f>B47/1024</f>
        <v>0.578125</v>
      </c>
    </row>
    <row r="48" spans="1:3" x14ac:dyDescent="0.25">
      <c r="A48" t="s">
        <v>126</v>
      </c>
      <c r="B48">
        <v>24125</v>
      </c>
      <c r="C48">
        <f>B48/1024</f>
        <v>23.5595703125</v>
      </c>
    </row>
    <row r="50" spans="1:2" x14ac:dyDescent="0.25">
      <c r="A50" s="1" t="s">
        <v>146</v>
      </c>
    </row>
    <row r="51" spans="1:2" x14ac:dyDescent="0.25">
      <c r="A51" t="s">
        <v>165</v>
      </c>
    </row>
    <row r="52" spans="1:2" x14ac:dyDescent="0.25">
      <c r="A52" t="s">
        <v>166</v>
      </c>
    </row>
    <row r="53" spans="1:2" x14ac:dyDescent="0.25">
      <c r="A53" t="s">
        <v>167</v>
      </c>
    </row>
    <row r="54" spans="1:2" x14ac:dyDescent="0.25">
      <c r="A54" t="s">
        <v>168</v>
      </c>
    </row>
    <row r="56" spans="1:2" x14ac:dyDescent="0.25">
      <c r="A56" s="1" t="s">
        <v>128</v>
      </c>
    </row>
    <row r="57" spans="1:2" x14ac:dyDescent="0.25">
      <c r="A57" t="s">
        <v>147</v>
      </c>
      <c r="B57" t="s">
        <v>129</v>
      </c>
    </row>
    <row r="58" spans="1:2" x14ac:dyDescent="0.25">
      <c r="A58" t="s">
        <v>148</v>
      </c>
      <c r="B58" t="s">
        <v>130</v>
      </c>
    </row>
    <row r="59" spans="1:2" x14ac:dyDescent="0.25">
      <c r="A59" t="s">
        <v>149</v>
      </c>
      <c r="B59" t="s">
        <v>131</v>
      </c>
    </row>
    <row r="60" spans="1:2" x14ac:dyDescent="0.25">
      <c r="A60" t="s">
        <v>150</v>
      </c>
      <c r="B60" t="s">
        <v>132</v>
      </c>
    </row>
    <row r="62" spans="1:2" x14ac:dyDescent="0.25">
      <c r="A62" s="1" t="s">
        <v>133</v>
      </c>
    </row>
    <row r="63" spans="1:2" x14ac:dyDescent="0.25">
      <c r="A63" t="s">
        <v>151</v>
      </c>
      <c r="B63" t="s">
        <v>139</v>
      </c>
    </row>
    <row r="64" spans="1:2" x14ac:dyDescent="0.25">
      <c r="A64" t="s">
        <v>152</v>
      </c>
      <c r="B64" t="s">
        <v>138</v>
      </c>
    </row>
    <row r="65" spans="1:2" x14ac:dyDescent="0.25">
      <c r="A65" t="s">
        <v>153</v>
      </c>
      <c r="B65" t="s">
        <v>137</v>
      </c>
    </row>
    <row r="66" spans="1:2" x14ac:dyDescent="0.25">
      <c r="A66" t="s">
        <v>154</v>
      </c>
      <c r="B66" t="s">
        <v>136</v>
      </c>
    </row>
    <row r="67" spans="1:2" x14ac:dyDescent="0.25">
      <c r="A67" t="s">
        <v>155</v>
      </c>
      <c r="B67" t="s">
        <v>135</v>
      </c>
    </row>
    <row r="68" spans="1:2" x14ac:dyDescent="0.25">
      <c r="A68" t="s">
        <v>156</v>
      </c>
      <c r="B68" t="s">
        <v>134</v>
      </c>
    </row>
    <row r="70" spans="1:2" x14ac:dyDescent="0.25">
      <c r="A70" s="1" t="s">
        <v>163</v>
      </c>
    </row>
    <row r="71" spans="1:2" x14ac:dyDescent="0.25">
      <c r="A71" t="s">
        <v>176</v>
      </c>
    </row>
    <row r="72" spans="1:2" x14ac:dyDescent="0.25">
      <c r="A72" t="s">
        <v>177</v>
      </c>
    </row>
    <row r="73" spans="1:2" x14ac:dyDescent="0.25">
      <c r="A73" t="s">
        <v>178</v>
      </c>
    </row>
    <row r="74" spans="1:2" x14ac:dyDescent="0.25">
      <c r="A74" t="s">
        <v>179</v>
      </c>
    </row>
    <row r="75" spans="1:2" x14ac:dyDescent="0.25">
      <c r="A75" t="s">
        <v>180</v>
      </c>
    </row>
    <row r="77" spans="1:2" x14ac:dyDescent="0.25">
      <c r="A77" s="1" t="s">
        <v>164</v>
      </c>
    </row>
    <row r="78" spans="1:2" x14ac:dyDescent="0.25">
      <c r="A78" t="s">
        <v>157</v>
      </c>
      <c r="B78" t="s">
        <v>140</v>
      </c>
    </row>
    <row r="79" spans="1:2" x14ac:dyDescent="0.25">
      <c r="A79" t="s">
        <v>158</v>
      </c>
      <c r="B79" t="s">
        <v>141</v>
      </c>
    </row>
    <row r="80" spans="1:2" x14ac:dyDescent="0.25">
      <c r="A80" t="s">
        <v>159</v>
      </c>
      <c r="B80" t="s">
        <v>142</v>
      </c>
    </row>
    <row r="81" spans="1:2" x14ac:dyDescent="0.25">
      <c r="A81" t="s">
        <v>160</v>
      </c>
      <c r="B81" t="s">
        <v>143</v>
      </c>
    </row>
    <row r="82" spans="1:2" x14ac:dyDescent="0.25">
      <c r="A82" t="s">
        <v>161</v>
      </c>
      <c r="B82" t="s">
        <v>144</v>
      </c>
    </row>
    <row r="83" spans="1:2" x14ac:dyDescent="0.25">
      <c r="A83" t="s">
        <v>162</v>
      </c>
      <c r="B83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Application Form</vt:lpstr>
      <vt:lpstr>Flow-call to CRM</vt:lpstr>
      <vt:lpstr>Sizing MessageBox and DTA</vt:lpstr>
      <vt:lpstr>DataSource</vt:lpstr>
      <vt:lpstr>ConvoyPatternimplemented</vt:lpstr>
      <vt:lpstr>ConvoySetSizeKB</vt:lpstr>
      <vt:lpstr>ConvoySizePerInstanceKB</vt:lpstr>
      <vt:lpstr>Events_size</vt:lpstr>
      <vt:lpstr>HostDequeueQueue</vt:lpstr>
      <vt:lpstr>HostDequeueQueueKB</vt:lpstr>
      <vt:lpstr>HostDynamicQueue</vt:lpstr>
      <vt:lpstr>HostDynamicQueueKB</vt:lpstr>
      <vt:lpstr>HostMainQueue</vt:lpstr>
      <vt:lpstr>HostMainQueueKB</vt:lpstr>
      <vt:lpstr>HostQueueMessageREf</vt:lpstr>
      <vt:lpstr>HostQueueMessageREfKB</vt:lpstr>
      <vt:lpstr>HostScheduledQueue</vt:lpstr>
      <vt:lpstr>HostScheduledQueueKB</vt:lpstr>
      <vt:lpstr>HostSuspededQueue</vt:lpstr>
      <vt:lpstr>HostSuspededQueueKB</vt:lpstr>
      <vt:lpstr>ImplementingBAM</vt:lpstr>
      <vt:lpstr>InstancesState</vt:lpstr>
      <vt:lpstr>InstancesStateKB</vt:lpstr>
      <vt:lpstr>InstancesSuspended</vt:lpstr>
      <vt:lpstr>InstancesSuspendedKB</vt:lpstr>
      <vt:lpstr>InstancesTable</vt:lpstr>
      <vt:lpstr>InstancesTableKB</vt:lpstr>
      <vt:lpstr>Max___of_instances_of_the_convoy</vt:lpstr>
      <vt:lpstr>Max_Numer_of_simultaneous_transactions</vt:lpstr>
      <vt:lpstr>Max_Size_for_host_KB_per_transaction</vt:lpstr>
      <vt:lpstr>Maximum___of_scheduled_transactions</vt:lpstr>
      <vt:lpstr>Maximum___of_simultaneous_transactions</vt:lpstr>
      <vt:lpstr>Number_of_hosts</vt:lpstr>
      <vt:lpstr>Number_of_Subscriptions</vt:lpstr>
      <vt:lpstr>of_Incoming_Business_transactions</vt:lpstr>
      <vt:lpstr>of_Outgoing_Business_transactions</vt:lpstr>
      <vt:lpstr>Purging_cycle__days</vt:lpstr>
      <vt:lpstr>Size_of_orchestration_shapes</vt:lpstr>
      <vt:lpstr>Size_of_promoted_properties</vt:lpstr>
      <vt:lpstr>SizeOfShapes</vt:lpstr>
      <vt:lpstr>Spool_row</vt:lpstr>
      <vt:lpstr>SpoolrowKB</vt:lpstr>
      <vt:lpstr>Subscriptions</vt:lpstr>
      <vt:lpstr>SubscriptionsKB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Mantaras Rodriguez</dc:creator>
  <cp:lastModifiedBy>Administrator</cp:lastModifiedBy>
  <dcterms:created xsi:type="dcterms:W3CDTF">2018-05-19T10:04:21Z</dcterms:created>
  <dcterms:modified xsi:type="dcterms:W3CDTF">2018-08-28T11:24:25Z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amantara@microsoft.com</vt:lpwstr>
  </property>
  <property fmtid="{D5CDD505-2E9C-101B-9397-08002B2CF9AE}" pid="5" name="MSIP_Label_f42aa342-8706-4288-bd11-ebb85995028c_SetDate">
    <vt:lpwstr>2018-05-19T10:04:33.4281416Z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