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65" windowWidth="20730" windowHeight="9915"/>
  </bookViews>
  <sheets>
    <sheet name="Figure2-1" sheetId="1" r:id="rId1"/>
    <sheet name="Figure2-2" sheetId="4" r:id="rId2"/>
    <sheet name="Figure 2-3" sheetId="2" r:id="rId3"/>
    <sheet name="Figure 2-4" sheetId="6" r:id="rId4"/>
    <sheet name="Figure 2-5" sheetId="5" r:id="rId5"/>
    <sheet name="Figure 2-6" sheetId="7" r:id="rId6"/>
    <sheet name="Figure 2-7" sheetId="8" r:id="rId7"/>
    <sheet name="Figure 2-8" sheetId="9" r:id="rId8"/>
    <sheet name="Figure 2-10a" sheetId="11" r:id="rId9"/>
    <sheet name="Figure 2-10b" sheetId="10" r:id="rId10"/>
    <sheet name="Figure 2-10c" sheetId="12" r:id="rId11"/>
    <sheet name="Figure 2-10d" sheetId="13" r:id="rId12"/>
    <sheet name="Figure 2-11" sheetId="14" r:id="rId13"/>
    <sheet name="Figure 2-12" sheetId="16" r:id="rId14"/>
    <sheet name="Figure 2-13" sheetId="17" r:id="rId15"/>
    <sheet name="Figure 2-14" sheetId="18" r:id="rId16"/>
    <sheet name="Figure 2-15" sheetId="19" r:id="rId17"/>
    <sheet name="Figure 2-16" sheetId="20" r:id="rId18"/>
    <sheet name="Figure 2-17" sheetId="21" r:id="rId19"/>
    <sheet name="Figure 2-17a" sheetId="28" r:id="rId20"/>
    <sheet name="Figure 2-18" sheetId="22" r:id="rId21"/>
    <sheet name="Figure 2-19" sheetId="23" r:id="rId22"/>
    <sheet name="Figure 2-20" sheetId="24" r:id="rId23"/>
    <sheet name="Figure 2.21" sheetId="25" r:id="rId24"/>
    <sheet name="Figure 2-22" sheetId="26" r:id="rId25"/>
    <sheet name="Figure 2-23" sheetId="27" r:id="rId26"/>
  </sheets>
  <externalReferences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</externalReferences>
  <definedNames>
    <definedName name="__CoM02">[1]CoM!$AD$18</definedName>
    <definedName name="__EFK02">[2]Rates!$B$150:$E$157</definedName>
    <definedName name="__EFK38">[2]Rates!$B$159:$E$166</definedName>
    <definedName name="__EFK9">[2]Rates!$B$168:$E$175</definedName>
    <definedName name="__MSG01">'[1]Financial Dashboard'!$C$74</definedName>
    <definedName name="__MSG02">'[1]Financial Dashboard'!$C$75</definedName>
    <definedName name="__MSG03">'[1]Financial Dashboard'!$C$76</definedName>
    <definedName name="__MSG04">'[1]Financial Dashboard'!$C$77</definedName>
    <definedName name="__MSG05">'[1]Financial Dashboard'!$C$78</definedName>
    <definedName name="__MSG06">'[1]Financial Dashboard'!$C$79</definedName>
    <definedName name="__MSG07">'[1]Financial Dashboard'!$C$80</definedName>
    <definedName name="__MSG08">'[1]Financial Dashboard'!$C$81</definedName>
    <definedName name="__MSG09">'[1]Financial Dashboard'!$C$82</definedName>
    <definedName name="__MSG10">'[1]Financial Dashboard'!$C$83</definedName>
    <definedName name="__PLA1">'[1]Instructions &amp; Notes'!$A$4</definedName>
    <definedName name="__PLA10">'[1]Main Input'!$A$4</definedName>
    <definedName name="__PLA11">[1]Conversion!$A$4</definedName>
    <definedName name="__PLA12">'[1]Cost Plus'!$A$4</definedName>
    <definedName name="__PLA13">'[1]Profile before CoM'!$A$4</definedName>
    <definedName name="__PLA14">'[1]Profile with CoM'!$A$4</definedName>
    <definedName name="__PLA15">[1]Capital!$A$4</definedName>
    <definedName name="__PLA16">'[1]Final Price'!$A$4</definedName>
    <definedName name="__PLA17">'[1]Service Prices'!$A$4</definedName>
    <definedName name="__PLA18">[1]Interface!$A$4</definedName>
    <definedName name="__PLA19">[1]Audit!$A$4</definedName>
    <definedName name="__PLA2">[1]Styles!$A$4</definedName>
    <definedName name="__PLA20">'[1]Change Control'!$A$4</definedName>
    <definedName name="__PLA22">[1]CoM!$A$4</definedName>
    <definedName name="__PLA3">[1]Contents!$A$4</definedName>
    <definedName name="__PLA4">'[1]Model Logic'!$A$4</definedName>
    <definedName name="__PLA5">'Figure 2-13'!$A$4</definedName>
    <definedName name="__PLA6">[1]Constants!$A$4</definedName>
    <definedName name="__PLA7">[1]Timelines!$A$4</definedName>
    <definedName name="__PLA8">'[1]Customer Charges'!$A$4</definedName>
    <definedName name="__PLA9">'[1]Financial Dashboard'!$A$4</definedName>
    <definedName name="_CoM02">[1]CoM!$AD$18</definedName>
    <definedName name="_EFK02">[3]Rates!$B$150:$E$157</definedName>
    <definedName name="_EFK38">[3]Rates!$B$159:$E$166</definedName>
    <definedName name="_EFK9">[3]Rates!$B$168:$E$175</definedName>
    <definedName name="_MSG01">'[1]Financial Dashboard'!$C$74</definedName>
    <definedName name="_MSG02">'[1]Financial Dashboard'!$C$75</definedName>
    <definedName name="_MSG03">'[1]Financial Dashboard'!$C$76</definedName>
    <definedName name="_MSG04">'[1]Financial Dashboard'!$C$77</definedName>
    <definedName name="_MSG05">'[1]Financial Dashboard'!$C$78</definedName>
    <definedName name="_MSG06">'[1]Financial Dashboard'!$C$79</definedName>
    <definedName name="_MSG07">'[1]Financial Dashboard'!$C$80</definedName>
    <definedName name="_MSG08">'[1]Financial Dashboard'!$C$81</definedName>
    <definedName name="_MSG09">'[1]Financial Dashboard'!$C$82</definedName>
    <definedName name="_MSG10">'[1]Financial Dashboard'!$C$83</definedName>
    <definedName name="_PLA1">'[1]Instructions &amp; Notes'!$A$4</definedName>
    <definedName name="_PLA10">'[1]Main Input'!$A$4</definedName>
    <definedName name="_PLA11">[1]Conversion!$A$4</definedName>
    <definedName name="_PLA12">'[1]Cost Plus'!$A$4</definedName>
    <definedName name="_PLA13">'[1]Profile before CoM'!$A$4</definedName>
    <definedName name="_PLA14">'[1]Profile with CoM'!$A$4</definedName>
    <definedName name="_PLA15">[1]Capital!$A$4</definedName>
    <definedName name="_PLA16">'[1]Final Price'!$A$4</definedName>
    <definedName name="_PLA17">'[1]Service Prices'!$A$4</definedName>
    <definedName name="_PLA18">[1]Interface!$A$4</definedName>
    <definedName name="_PLA19">[1]Audit!$A$4</definedName>
    <definedName name="_PLA2">[1]Styles!$A$4</definedName>
    <definedName name="_PLA20">'[1]Change Control'!$A$4</definedName>
    <definedName name="_PLA22">[1]CoM!$A$4</definedName>
    <definedName name="_PLA3">[1]Contents!$A$4</definedName>
    <definedName name="_PLA4">'[1]Model Logic'!$A$4</definedName>
    <definedName name="_PLA5">'[1]Error Checks'!$A$4</definedName>
    <definedName name="_PLA6">[1]Constants!$A$4</definedName>
    <definedName name="_PLA8">'[1]Customer Charges'!$A$4</definedName>
    <definedName name="_PLA9">'[1]Financial Dashboard'!$A$4</definedName>
    <definedName name="ActiveMonthCountdown" localSheetId="14">[1]Timelines!$AF$32:$EY$32</definedName>
    <definedName name="ActiveMthsInYR">'Figure 2-12'!$AF$31:$AP$31</definedName>
    <definedName name="ActivePeriodFlag" localSheetId="8">'Figure 2-10a'!$C$20:$DO$20</definedName>
    <definedName name="ActivePeriodFlag" localSheetId="10">'Figure 2-10c'!$C$20:$DO$20</definedName>
    <definedName name="ActivePeriodFlag" localSheetId="11">'Figure 2-10d'!$C$20:$DO$20</definedName>
    <definedName name="ActivePeriodFlag" localSheetId="13">'Figure 2-12'!$AF$23:$EY$23</definedName>
    <definedName name="ActivePeriodFlag" localSheetId="14">[1]Timelines!$AF$31:$EY$31</definedName>
    <definedName name="ActivePeriodFlag">'Figure 2-10b'!$C$20:$DM$20</definedName>
    <definedName name="AnnSum" localSheetId="14">[1]Timelines!$AF$35:$EY$35</definedName>
    <definedName name="AUDCOP5">[1]Audit!$S$18</definedName>
    <definedName name="AUDCOP7">[1]Audit!$A$15:$A$18</definedName>
    <definedName name="Audit_error">[4]Audit!$E$1</definedName>
    <definedName name="BABot">[1]Constants!$A$78</definedName>
    <definedName name="BaitBoxes">[3]Rates!$A$69:$C$88</definedName>
    <definedName name="BAList">[1]Constants!$E$48:$E$77</definedName>
    <definedName name="BARcodes">[1]Constants!$E$49:$E$77</definedName>
    <definedName name="BaseCur">[1]Constants!$E$268</definedName>
    <definedName name="BASwitches">[1]Constants!$G$48:$G$77</definedName>
    <definedName name="BATop">[1]Constants!$E$48</definedName>
    <definedName name="BidName">[1]Constants!$E$115</definedName>
    <definedName name="BillOffNum">[1]Constants!$E$1078</definedName>
    <definedName name="Bookname">'[1]Instructions &amp; Notes'!$A$1</definedName>
    <definedName name="BusinessDevelopmentManagerEmailIn">[5]Constants!$D$34</definedName>
    <definedName name="BusinessDevelopmentManagerNameIn">[5]Constants!$D$32</definedName>
    <definedName name="BusinessDevelopmentManagerPhoneIn">[5]Constants!$D$33</definedName>
    <definedName name="BusinessUnitIn" localSheetId="22">'Figure 2-20'!$D$7</definedName>
    <definedName name="BusinessUnitIn">[1]Constants!$E$116</definedName>
    <definedName name="CalendarMonth">'Figure 2-12'!$AF$19:$EY$19</definedName>
    <definedName name="Capability_Unit">'Figure 2-20'!$B$26</definedName>
    <definedName name="CapabilityUnit">[4]Calc_Cost!$E$11:$E$200</definedName>
    <definedName name="CCABot">[1]Constants!$A$307</definedName>
    <definedName name="CCAList">[1]Constants!$E$289:$E$306</definedName>
    <definedName name="CCASwitches">[1]Constants!$G$289:$G$306</definedName>
    <definedName name="CCATop">[1]Constants!$E$289</definedName>
    <definedName name="CCBBot">[1]Constants!$A$318</definedName>
    <definedName name="CCBList">[1]Constants!$E$310:$E$317</definedName>
    <definedName name="CCBot">[1]Constants!$A$215</definedName>
    <definedName name="CCBTop">[1]Constants!$E$310</definedName>
    <definedName name="CCCBot">[1]Constants!$A$329</definedName>
    <definedName name="CCCList">[1]Constants!$E$321:$E$328</definedName>
    <definedName name="CCCTop">[1]Constants!$E$321</definedName>
    <definedName name="CCDBot">[1]Constants!$A$340</definedName>
    <definedName name="CCDList">[1]Constants!$E$332:$E$339</definedName>
    <definedName name="CCDTop">[1]Constants!$E$332</definedName>
    <definedName name="CCEBot">[1]Constants!$A$351</definedName>
    <definedName name="CCEList">[1]Constants!$E$343:$E$350</definedName>
    <definedName name="CCETop">[1]Constants!$E$343</definedName>
    <definedName name="CCFBot">[1]Constants!$A$362</definedName>
    <definedName name="CCFList">[1]Constants!$E$354:$E$361</definedName>
    <definedName name="CCFTop">[1]Constants!$E$354</definedName>
    <definedName name="CCList">[1]Constants!$E$188:$E$214</definedName>
    <definedName name="CCTop">[1]Constants!$E$188</definedName>
    <definedName name="CHECKCOP5">[4]Audit!$U$18</definedName>
    <definedName name="CHECKCOP7">[4]Audit!$A$15:$A$18</definedName>
    <definedName name="CheckCur">[1]Constants!$EZ$259</definedName>
    <definedName name="ChkRow1">'[1]Main Input'!$A$115</definedName>
    <definedName name="CivilWorks">'Figure 2-20'!$H$53</definedName>
    <definedName name="ClientNameIn" localSheetId="13">[1]Constants!$E$114</definedName>
    <definedName name="ClientNameIn" localSheetId="14">[1]Constants!$E$114</definedName>
    <definedName name="ClientNameIn" localSheetId="22">'Figure 2-20'!$D$5</definedName>
    <definedName name="ClientNameIn">[6]Inputs!$D$14</definedName>
    <definedName name="CoBot">[1]Constants!$A$497</definedName>
    <definedName name="CoList">[1]Constants!$E$368:$E$496</definedName>
    <definedName name="Commercial_Assurance">'Figure 2-20'!$H$30</definedName>
    <definedName name="CommercialDirectorsEmailIn">[5]Constants!$D$30</definedName>
    <definedName name="CommercialDirectorsNameIn">[5]Constants!$D$28</definedName>
    <definedName name="CommercialDirectorsPhoneIn">[5]Constants!$D$29</definedName>
    <definedName name="Commissioning">'Figure 2-20'!$H$55</definedName>
    <definedName name="Commissioning_PM">'Figure 2-20'!$H$57</definedName>
    <definedName name="CoMON">'[1]Financial Dashboard'!$E$78</definedName>
    <definedName name="CompanyYearEndDateIn">[1]Constants!$E$107</definedName>
    <definedName name="CompanyYearStartDateIn" localSheetId="13">[1]Constants!$E$106</definedName>
    <definedName name="CompanyYearStartDateIn" localSheetId="14">[1]Constants!$E$106</definedName>
    <definedName name="CompanyYearStartDateIn">[7]Constants!$E$106</definedName>
    <definedName name="CoMTotal">[1]CoM!$AE$21</definedName>
    <definedName name="CONAT1">[1]Constants!$A$12</definedName>
    <definedName name="CONBC1">[1]Constants!$A$45</definedName>
    <definedName name="CONBD1">[1]Constants!$A$112</definedName>
    <definedName name="CONBE1">[1]Constants!$A$93</definedName>
    <definedName name="CONBR1">[1]Constants!$A$80</definedName>
    <definedName name="CONCC1">[1]Constants!$A$185</definedName>
    <definedName name="CONCD1">[1]Constants!$A$98</definedName>
    <definedName name="CONCM1">[1]Constants!$A$217</definedName>
    <definedName name="CONCO1">[1]Constants!$A$163</definedName>
    <definedName name="CONCP1">[1]Constants!$A$226</definedName>
    <definedName name="CONCS1">[1]Constants!$A$286</definedName>
    <definedName name="CONCS2">[1]Constants!$A$288</definedName>
    <definedName name="CONCS3">[1]Constants!$A$309</definedName>
    <definedName name="CONCS4">[1]Constants!$A$320</definedName>
    <definedName name="CONCS5">[1]Constants!$A$331</definedName>
    <definedName name="CONCS6">[1]Constants!$A$342</definedName>
    <definedName name="CONCS7">[1]Constants!$A$353</definedName>
    <definedName name="CONCT1">[1]Constants!$A$239</definedName>
    <definedName name="CONCU1">[1]Constants!$A$124</definedName>
    <definedName name="CONDC1">[1]Constants!$A$365</definedName>
    <definedName name="CONDE1">[1]Constants!$A$172</definedName>
    <definedName name="ConfidentialityIn" localSheetId="23">[5]Constants!$D$23</definedName>
    <definedName name="ConfidentialityIn" localSheetId="13">'[1]Change Control'!$E$32</definedName>
    <definedName name="ConfidentialityIn" localSheetId="14">'[1]Change Control'!$E$32</definedName>
    <definedName name="ConfidentialityIn" localSheetId="22">[4]Control!$C$28</definedName>
    <definedName name="ConfidentialityIn" localSheetId="24">[5]Constants!$D$23</definedName>
    <definedName name="ConfidentialityIn" localSheetId="25">[5]Constants!$D$23</definedName>
    <definedName name="ConfidentialityIn">[6]Inputs!$D$35</definedName>
    <definedName name="CONFV1">[1]Constants!$A$499</definedName>
    <definedName name="CONLF1">[1]Constants!$A$553</definedName>
    <definedName name="CONMA1">[1]Constants!$A$568</definedName>
    <definedName name="CONMC1">[1]Constants!$A$582</definedName>
    <definedName name="CONOG1">[1]Constants!$A$1110</definedName>
    <definedName name="CONOR1">[1]Constants!$A$595</definedName>
    <definedName name="CONPA1">[1]Constants!$A$841</definedName>
    <definedName name="CONPR1">[1]Constants!$A$257</definedName>
    <definedName name="CONPT1">[1]Constants!$A$830</definedName>
    <definedName name="CONRE1">[1]Constants!$A$857</definedName>
    <definedName name="CONRO1">[1]Constants!$A$872</definedName>
    <definedName name="CONSI1">[1]Constants!$A$1009</definedName>
    <definedName name="Constant_CapabilityUnit">'Figure 2-20'!$C$30:$C$42</definedName>
    <definedName name="Constant_Contractor">'Figure 2-20'!$C$223:$C$227</definedName>
    <definedName name="Constant_CostCentre">'Figure 2-20'!$C$23:$C$24</definedName>
    <definedName name="Constant_CostType">'Figure 2-20'!$C$210:$C$217</definedName>
    <definedName name="Constant_Descriptor">'Figure 2-20'!$C$72:$C$201</definedName>
    <definedName name="Constant_Works">'Figure 2-20'!$C$50:$C$64</definedName>
    <definedName name="CONSU1">[1]Constants!$A$1036</definedName>
    <definedName name="CONTE1">[1]Constants!$A$1075</definedName>
    <definedName name="Contract_Management">'Figure 2-20'!$H$63</definedName>
    <definedName name="ContractDurationIn" localSheetId="23">[5]Constants!$D$12</definedName>
    <definedName name="ContractDurationIn" localSheetId="24">[5]Constants!$D$12</definedName>
    <definedName name="ContractDurationIn" localSheetId="25">[5]Constants!$D$12</definedName>
    <definedName name="ContractDurationIn">[1]Constants!$E$101</definedName>
    <definedName name="ContractEndDateIn" localSheetId="13">[1]Constants!$E$104</definedName>
    <definedName name="ContractEndDateIn" localSheetId="14">[1]Constants!$E$104</definedName>
    <definedName name="ContractEndDateIn">[7]Constants!$E$104</definedName>
    <definedName name="Contractor_Contract">'Figure 2-20'!$B$219</definedName>
    <definedName name="ContractStartDateIn" localSheetId="23">[5]Constants!$D$14</definedName>
    <definedName name="ContractStartDateIn" localSheetId="24">[5]Constants!$D$14</definedName>
    <definedName name="ContractStartDateIn" localSheetId="25">[5]Constants!$D$14</definedName>
    <definedName name="ContractStartDateIn">[1]Constants!$E$103</definedName>
    <definedName name="Control_error">[4]Control!$D$1</definedName>
    <definedName name="CONUC2">[1]Constants!$A$1122</definedName>
    <definedName name="CONUC3">[1]Constants!$A$1134</definedName>
    <definedName name="CONUN1">[1]Constants!$A$1083</definedName>
    <definedName name="CONWP1">[1]Constants!$A$1168</definedName>
    <definedName name="CosBot">'[1]Financial Dashboard'!$B$105</definedName>
    <definedName name="CosDrop">'[1]Financial Dashboard'!$B$101:$B$104</definedName>
    <definedName name="Cost_Centre">'Figure 2-20'!$B$19</definedName>
    <definedName name="Cost_Type">'Figure 2-20'!$B$206</definedName>
    <definedName name="CostEndDate">'Figure 2-20'!$D$17</definedName>
    <definedName name="CostOfMoney">'[1]Financial Dashboard'!$F$16</definedName>
    <definedName name="CosTop">'[1]Financial Dashboard'!$B$101</definedName>
    <definedName name="CostStartDate">'Figure 2-20'!$D$15</definedName>
    <definedName name="CostTotal">[1]Conversion!$AE$115</definedName>
    <definedName name="CoTop">[1]Constants!$E$368</definedName>
    <definedName name="CPBot">[1]Constants!$A$237</definedName>
    <definedName name="CPList">[1]Constants!$E$229:$E$236</definedName>
    <definedName name="CPTop">[1]Constants!$E$229</definedName>
    <definedName name="CRBot">[1]Constants!$A$43</definedName>
    <definedName name="CRList">[1]Constants!$E$15:$E$42</definedName>
    <definedName name="CRTop">[1]Constants!$E$15</definedName>
    <definedName name="CTBot">[1]Constants!$A$255</definedName>
    <definedName name="CTList">[1]Constants!$F$242:$F$254</definedName>
    <definedName name="CTSwitches">[1]Constants!$G$242:$G$254</definedName>
    <definedName name="CTTop">[1]Constants!$F$242</definedName>
    <definedName name="CUBot">[1]Constants!$A$161</definedName>
    <definedName name="CUCheck">'Figure 2-20'!$B$44</definedName>
    <definedName name="CUList">[1]Constants!$F$127:$F$160</definedName>
    <definedName name="CurBot">[1]Constants!$A$281</definedName>
    <definedName name="CurList">[1]Constants!$E$270:$E$280</definedName>
    <definedName name="CurON">'[1]Financial Dashboard'!$E$80</definedName>
    <definedName name="Currency">[1]Constants!$E$586</definedName>
    <definedName name="CurTop">[1]Constants!$E$270</definedName>
    <definedName name="CUTop">[1]Constants!$F$127</definedName>
    <definedName name="CVbloc6">[1]Conversion!$FL$14:$FL$114</definedName>
    <definedName name="CXBot">[1]Constants!$A$170</definedName>
    <definedName name="CXList">[1]Constants!$E$166:$E$169</definedName>
    <definedName name="CXTop">[1]Constants!$E$166</definedName>
    <definedName name="DataManagement_Drawing">'Figure 2-20'!$H$33</definedName>
    <definedName name="DataManagement_requests">'Figure 2-20'!$H$61</definedName>
    <definedName name="Date_From">[4]Calc_Timeline!$T$10:$BS$10</definedName>
    <definedName name="Date_to">[4]Calc_Timeline!$T$11:$BS$11</definedName>
    <definedName name="DateFromMth" localSheetId="14">[1]Timelines!$AF$21:$EY$21</definedName>
    <definedName name="DateFromMth">'Figure 2-12'!$AF$13:$EY$13</definedName>
    <definedName name="DateFromYr" localSheetId="14">[1]Timelines!$AF$44:$AP$44</definedName>
    <definedName name="DateFromYr">'Figure 2-12'!$AF$28:$AP$28</definedName>
    <definedName name="Dates">'Figure 2-20'!$B$13</definedName>
    <definedName name="DateToMth" localSheetId="8">'Figure 2-10a'!$C$11:$DO$11</definedName>
    <definedName name="DateToMth" localSheetId="10">'Figure 2-10c'!$C$11:$DO$11</definedName>
    <definedName name="DateToMth" localSheetId="11">'Figure 2-10d'!$C$11:$DO$11</definedName>
    <definedName name="DateToMth" localSheetId="13">'Figure 2-12'!$AF$14:$EY$14</definedName>
    <definedName name="DateToMth" localSheetId="14">[1]Timelines!$AF$22:$EY$22</definedName>
    <definedName name="DateToMth">'Figure 2-10b'!$C$11:$DM$11</definedName>
    <definedName name="DateToYr" localSheetId="14">[1]Timelines!$AF$45:$AP$45</definedName>
    <definedName name="DateToYr">'Figure 2-12'!$AF$29:$AP$29</definedName>
    <definedName name="DeBot">[1]Constants!$A$183</definedName>
    <definedName name="DeList">[1]Constants!$E$177:$E$182</definedName>
    <definedName name="Depreciation">'[1]Financial Dashboard'!$C$15</definedName>
    <definedName name="DepreciationOn">'[1]Financial Dashboard'!$E$82</definedName>
    <definedName name="Descriptors">'Figure 2-20'!$B$68</definedName>
    <definedName name="DeTop">[1]Constants!$E$177</definedName>
    <definedName name="DinM">[1]Constants!$E$590</definedName>
    <definedName name="Discount">'[1]Financial Dashboard'!$F$15</definedName>
    <definedName name="DisON">'[1]Financial Dashboard'!$E$76</definedName>
    <definedName name="EFKTubeLookup">[3]Rates!$B$178:$C$186</definedName>
    <definedName name="EndOfSheet" localSheetId="13">[1]Constants!$E$584</definedName>
    <definedName name="EndOfSheet" localSheetId="14">[1]Constants!$E$584</definedName>
    <definedName name="EndofSheet">[6]Inputs!$D$44</definedName>
    <definedName name="Equipment_Storage">'Figure 2-20'!$H$51</definedName>
    <definedName name="Error_Constants">'Figure 2-20'!$E$1</definedName>
    <definedName name="Error_Cost">[4]Calc_Cost!$E$1</definedName>
    <definedName name="Error_Error">[4]Error!$E$1</definedName>
    <definedName name="Error_MainInput">[4]Inp_Main!$E$1</definedName>
    <definedName name="Error_Timelines">[4]Calc_Timeline!$E$1</definedName>
    <definedName name="ErrorsPresent">'[1]Error Checks'!$E$1</definedName>
    <definedName name="ErrTol">[1]Constants!$E$591</definedName>
    <definedName name="ESBot">[1]Constants!$A$91</definedName>
    <definedName name="ESList">[1]Constants!$B$83:$B$90</definedName>
    <definedName name="ESTop">[1]Constants!$F$83</definedName>
    <definedName name="f_BAListMU" localSheetId="14">OFFSET(BATop,1,0,BABot,1)</definedName>
    <definedName name="f_BAListMU">OFFSET(BATop,1,0,BABot,1)</definedName>
    <definedName name="f_CCAListMU" localSheetId="14">OFFSET(CCATop,1,0,CCABot,1)</definedName>
    <definedName name="f_CCAListMU">OFFSET(CCATop,1,0,CCABot,1)</definedName>
    <definedName name="f_CCBListMU" localSheetId="14">OFFSET(CCBTop,1,0,CCBBot,1)</definedName>
    <definedName name="f_CCBListMU">OFFSET(CCBTop,1,0,CCBBot,1)</definedName>
    <definedName name="f_CCCListMU" localSheetId="14">OFFSET(CCCTop,1,0,CCCBot,1)</definedName>
    <definedName name="f_CCCListMU">OFFSET(CCCTop,1,0,CCCBot,1)</definedName>
    <definedName name="f_CCDListMU" localSheetId="14">OFFSET(CCDTop,1,0,CCDBot,1)</definedName>
    <definedName name="f_CCDListMU">OFFSET(CCDTop,1,0,CCDBot,1)</definedName>
    <definedName name="f_CCEListMU" localSheetId="14">OFFSET(CCETop,1,0,CCEBot,1)</definedName>
    <definedName name="f_CCEListMU">OFFSET(CCETop,1,0,CCEBot,1)</definedName>
    <definedName name="f_CCFListMU" localSheetId="14">OFFSET(CCFTop,1,0,CCFBot,1)</definedName>
    <definedName name="f_CCFListMU">OFFSET(CCFTop,1,0,CCFBot,1)</definedName>
    <definedName name="f_CCListMu" localSheetId="14">OFFSET(CCTop,1,0,CCBot,1)</definedName>
    <definedName name="f_CCListMu">OFFSET(CCTop,1,0,CCBot,1)</definedName>
    <definedName name="f_ChkCon">OR([1]Conversion!$FL1=1,[1]Conversion!$P1=0,[1]Conversion!$Q1=0)</definedName>
    <definedName name="f_CoListMU" localSheetId="14">OFFSET(CoTop,1,0,CoBot,1)</definedName>
    <definedName name="f_CoListMU">OFFSET(CoTop,1,0,CoBot,1)</definedName>
    <definedName name="f_CoMC01" localSheetId="14">IF(CoMON,__CoM02,1)</definedName>
    <definedName name="f_CoMC01">IF(CoMON,_CoM02,1)</definedName>
    <definedName name="f_CostDropMU" localSheetId="14">OFFSET(CosTop,1,0,CosBot,1)</definedName>
    <definedName name="f_CostDropMU">OFFSET(CosTop,1,0,CosBot,1)</definedName>
    <definedName name="f_CPListMU" localSheetId="14">OFFSET(CPTop,1,0,CPBot,1)</definedName>
    <definedName name="f_CPListMU">OFFSET(CPTop,1,0,CPBot,1)</definedName>
    <definedName name="f_CR2ListMU" localSheetId="14">OFFSET(CR2Top,1,0,CR2Bot,1)</definedName>
    <definedName name="f_CR2ListMU" localSheetId="16">OFFSET(CR2Top,1,0,CR2Bot,1)</definedName>
    <definedName name="f_CR2ListMU" localSheetId="17">OFFSET(CR2Top,1,0,CR2Bot,1)</definedName>
    <definedName name="f_CR2ListMU" localSheetId="19">OFFSET(CR2Top,1,0,CR2Bot,1)</definedName>
    <definedName name="f_CR2ListMU">OFFSET(CR2Top,1,0,CR2Bot,1)</definedName>
    <definedName name="f_CRListMU" localSheetId="14">OFFSET(CRTop,1,0,CRBot,1)</definedName>
    <definedName name="f_CRListMU">OFFSET(CRTop,1,0,CRBot,1)</definedName>
    <definedName name="f_CTListMU" localSheetId="14">OFFSET(CTTop,1,0,CTBot,1)</definedName>
    <definedName name="f_CTListMU">OFFSET(CTTop,1,0,CTBot,1)</definedName>
    <definedName name="f_CUListMU" localSheetId="14">OFFSET(CUTop,1,0,CUBot,1)</definedName>
    <definedName name="f_CUListMU">OFFSET(CUTop,1,0,CUBot,1)</definedName>
    <definedName name="f_CurCon" localSheetId="14">SUMIF(CurList,[1]Conversion!$Q1,[1]Constants!A$270:A$280)</definedName>
    <definedName name="f_CurCon">SUMIF(CurList,[1]Conversion!$Q1,[1]Constants!A$270:A$280)</definedName>
    <definedName name="f_CurListMU" localSheetId="14">OFFSET(CurTop,1,0,CurBot,1)</definedName>
    <definedName name="f_CurListMU">OFFSET(CurTop,1,0,CurBot,1)</definedName>
    <definedName name="f_CX2ListMU" localSheetId="14">OFFSET(CX2Top,1,0,CX2Bot,1)</definedName>
    <definedName name="f_CX2ListMU" localSheetId="16">OFFSET(CX2Top,1,0,CX2Bot,1)</definedName>
    <definedName name="f_CX2ListMU" localSheetId="17">OFFSET(CX2Top,1,0,CX2Bot,1)</definedName>
    <definedName name="f_CX2ListMU" localSheetId="19">OFFSET(CX2Top,1,0,CX2Bot,1)</definedName>
    <definedName name="f_CX2ListMU">OFFSET(CX2Top,1,0,CX2Bot,1)</definedName>
    <definedName name="f_CXListMU" localSheetId="14">OFFSET(CXTop,1,0,CXBot,1)</definedName>
    <definedName name="f_CXListMU">OFFSET(CXTop,1,0,CXBot,1)</definedName>
    <definedName name="f_De2ListMU" localSheetId="14">OFFSET(De2Top,1,0,De2Bot,1)</definedName>
    <definedName name="f_De2ListMU" localSheetId="16">OFFSET(De2Top,1,0,De2Bot,1)</definedName>
    <definedName name="f_De2ListMU" localSheetId="17">OFFSET(De2Top,1,0,De2Bot,1)</definedName>
    <definedName name="f_De2ListMU" localSheetId="19">OFFSET(De2Top,1,0,De2Bot,1)</definedName>
    <definedName name="f_De2ListMU">OFFSET(De2Top,1,0,De2Bot,1)</definedName>
    <definedName name="f_DeListMU" localSheetId="14">OFFSET(DeTop,1,0,DeBot,1)</definedName>
    <definedName name="f_DeListMU">OFFSET(DeTop,1,0,DeBot,1)</definedName>
    <definedName name="f_ESListMU" localSheetId="14">OFFSET(ESTop,1,0,ESBot,1)</definedName>
    <definedName name="f_ESListMU">OFFSET(ESTop,1,0,ESBot,1)</definedName>
    <definedName name="f_FiListMU" localSheetId="14">OFFSET(FiTop,1,0,FiBot,1)</definedName>
    <definedName name="f_FiListMU">OFFSET(FiTop,1,0,FiBot,1)</definedName>
    <definedName name="f_FinCalc" localSheetId="14">1+IF(FinON,'[1]Final Price'!$FJ1,0)</definedName>
    <definedName name="f_FinCalc">1+IF(FinON,'[1]Final Price'!$FJ1,0)</definedName>
    <definedName name="f_FoListMU" localSheetId="14">OFFSET(FoTop,1,0,FoBot,1)</definedName>
    <definedName name="f_FoListMU">OFFSET(FoTop,1,0,FoBot,1)</definedName>
    <definedName name="f_GMMar" localSheetId="14">1-IF(MargON,'[1]Cost Plus'!$FI1,0)</definedName>
    <definedName name="f_GMMar">1-IF(MargON,'[1]Cost Plus'!$FI1,0)</definedName>
    <definedName name="f_IndCon" localSheetId="14">1+IF(Indexed,SUMIF(InList,[1]Conversion!$EZ1,[1]Constants!A$533:A$548),0)</definedName>
    <definedName name="f_IndCon">1+IF(Indexed,SUMIF(InList,[1]Conversion!$EZ1,[1]Constants!A$533:A$548),0)</definedName>
    <definedName name="f_InListMU" localSheetId="14">OFFSET(InTop,1,0,InBot,1)</definedName>
    <definedName name="f_InListMU">OFFSET(InTop,1,0,InBot,1)</definedName>
    <definedName name="f_MilPro" localSheetId="14">SUMIF(ServList,'[1]Profile before CoM'!$V1,'[1]Customer Charges'!A$273:A$290)</definedName>
    <definedName name="f_MilPro">SUMIF(ServList,'[1]Profile before CoM'!$V1,'[1]Customer Charges'!A$273:A$290)</definedName>
    <definedName name="f_MultiCon">'[1]Main Input'!A1*[1]Conversion!$P1</definedName>
    <definedName name="f_OrListMU" localSheetId="14">OFFSET(OrTop,1,0,OrBot,1)</definedName>
    <definedName name="f_OrListMU">OFFSET(OrTop,1,0,OrBot,1)</definedName>
    <definedName name="f_PAListMU" localSheetId="14">OFFSET(PATop,1,0,PABot,1)</definedName>
    <definedName name="f_PAListMU">OFFSET(PATop,1,0,PABot,1)</definedName>
    <definedName name="f_PriceDropMU" localSheetId="14">OFFSET(PriTop,1,0,PriBot,1)</definedName>
    <definedName name="f_PriceDropMU">OFFSET(PriTop,1,0,PriBot,1)</definedName>
    <definedName name="f_RCListMU" localSheetId="14">OFFSET(RCTop,1,0,RCBot,1)</definedName>
    <definedName name="f_RCListMU">OFFSET(RCTop,1,0,RCBot,1)</definedName>
    <definedName name="f_ReListMU" localSheetId="14">OFFSET(ReTop,1,0,ReBot,1)</definedName>
    <definedName name="f_ReListMU">OFFSET(ReTop,1,0,ReBot,1)</definedName>
    <definedName name="f_ResVal" localSheetId="14">IF(DepreciationOn,SUMIF(ResList1,'[1]Cost Plus'!$FB1,[1]Capital!A$28:A$33),1)</definedName>
    <definedName name="f_ResVal">IF(DepreciationOn,SUMIF(ResList1,'[1]Cost Plus'!$FB1,[1]Capital!A$28:A$33),1)</definedName>
    <definedName name="f_RoListMU" localSheetId="14">OFFSET(RoTop,1,0,RoBot,1)</definedName>
    <definedName name="f_RoListMU">OFFSET(RoTop,1,0,RoBot,1)</definedName>
    <definedName name="f_RRListMU" localSheetId="14">OFFSET(RRTop,1,0,RRBot,1)</definedName>
    <definedName name="f_RRListMU">OFFSET(RRTop,1,0,RRBot,1)</definedName>
    <definedName name="f_SiListMU" localSheetId="14">OFFSET(SiTop,1,0,SiBot,1)</definedName>
    <definedName name="f_SiListMU">OFFSET(SiTop,1,0,SiBot,1)</definedName>
    <definedName name="f_SuListMU" localSheetId="14">OFFSET(SuTop,1,0,SuBot,1)</definedName>
    <definedName name="f_SuListMU">OFFSET(SuTop,1,0,SuBot,1)</definedName>
    <definedName name="f_SumCalc11">SUMIF([1]Conversion!$AF$5:$EY$5,[1]Conversion!A$4,[1]Conversion!$AF1:$EY1)</definedName>
    <definedName name="f_SumCalc12">SUMIF('[1]Cost Plus'!$AF$5:$EY$5,'[1]Cost Plus'!A$4,'[1]Cost Plus'!$AF1:$EY1)</definedName>
    <definedName name="f_SumCalc13">SUMIF('[1]Profile before CoM'!$AF$5:$EY$5,'[1]Profile before CoM'!A$4,'[1]Profile before CoM'!$AF1:$EY1)</definedName>
    <definedName name="f_SumCalc14">SUMIF('[1]Profile with CoM'!$AF$5:$EY$5,'[1]Profile with CoM'!A$4,'[1]Profile with CoM'!$AF1:$EY1)</definedName>
    <definedName name="f_SumCalc15">SUMIF([1]Capital!$AF$5:$EY$5,[1]Capital!A$5,[1]Capital!$AF1:$EY1)</definedName>
    <definedName name="f_SumCalc16">SUMIF('[1]Final Price'!$AF$5:$EY$5,'[1]Final Price'!A$4,'[1]Final Price'!$AF1:$EY1)</definedName>
    <definedName name="f_UC1ListMU" localSheetId="14">OFFSET(UC1Top,1,0,UC1Bot,1)</definedName>
    <definedName name="f_UC1ListMU">OFFSET(UC1Top,1,0,UC1Bot,1)</definedName>
    <definedName name="f_UC2ListMU" localSheetId="14">OFFSET(UC2Top,1,0,UC2Bot,1)</definedName>
    <definedName name="f_UC2ListMU">OFFSET(UC2Top,1,0,UC2Bot,1)</definedName>
    <definedName name="f_UC3ListMU" localSheetId="14">OFFSET(UC3Top,1,0,UC3Bot,1)</definedName>
    <definedName name="f_UC3ListMU">OFFSET(UC3Top,1,0,UC3Bot,1)</definedName>
    <definedName name="f_UnListMU" localSheetId="14">OFFSET(UnTop,1,0,UnBot,1)</definedName>
    <definedName name="f_UnListMU">OFFSET(UnTop,1,0,UnBot,1)</definedName>
    <definedName name="Fault_Control">'Figure 2-20'!$H$32</definedName>
    <definedName name="FiBot">[1]Constants!$A$566</definedName>
    <definedName name="FilenameIn">[1]Audit!$D$13</definedName>
    <definedName name="FiList">[1]Constants!$E$556:$E$565</definedName>
    <definedName name="FinancialPeriod">[4]Calc_Timeline!$T$13:$BS$13</definedName>
    <definedName name="FinancialYear">[4]Calc_Timeline!$T$14:$BS$14</definedName>
    <definedName name="Financing">'[1]Financial Dashboard'!$I$14</definedName>
    <definedName name="FINCB1">'[1]Financial Dashboard'!$A$110</definedName>
    <definedName name="FINFD1">'[1]Financial Dashboard'!$A$12</definedName>
    <definedName name="FINGD1">'[1]Financial Dashboard'!$A$86</definedName>
    <definedName name="FinON">'[1]Financial Dashboard'!$E$79</definedName>
    <definedName name="FINSR1">'[1]Financial Dashboard'!$A$45</definedName>
    <definedName name="FINST1">'[1]Financial Dashboard'!$A$71</definedName>
    <definedName name="FiRate">[1]Constants!$G$556:$G$565</definedName>
    <definedName name="FiTop">[1]Constants!$E$556</definedName>
    <definedName name="FixedBaits">[3]Rates!$C$90</definedName>
    <definedName name="FlexedTotal">[4]Calc_Cost!$S$1501</definedName>
    <definedName name="FoBot">[1]Constants!$A$506</definedName>
    <definedName name="FoList">[1]Constants!$E$502:$E$505</definedName>
    <definedName name="Forward_Planning">'Figure 2-20'!$H$42</definedName>
    <definedName name="FoTop">[1]Constants!$E$502</definedName>
    <definedName name="FPTotal">'[1]Final Price'!$AE$115</definedName>
    <definedName name="GMList">[1]Constants!$B$571:$B$579</definedName>
    <definedName name="GMTable">[1]Constants!$E$571:$E$579</definedName>
    <definedName name="GrossTotal">'[1]Profile with CoM'!$AE$115</definedName>
    <definedName name="HSEFK">[3]Rates!$B$193:$H$201</definedName>
    <definedName name="HSStickyboardPrices">[3]Rates!$B$206:$H$212</definedName>
    <definedName name="IAsheet">[3]Rates!$C$60</definedName>
    <definedName name="InBot">[1]Constants!$A$529</definedName>
    <definedName name="Index_Types">[5]Inputs!$A$31:$A$34</definedName>
    <definedName name="Indexation">'[1]Financial Dashboard'!$C$14</definedName>
    <definedName name="Indexed">'[1]Financial Dashboard'!$E$74</definedName>
    <definedName name="InList">[1]Constants!$B$513:$B$528</definedName>
    <definedName name="Inp_CreditorsRecovery">[5]Inputs!$C$110</definedName>
    <definedName name="Inp_DebtorsPayments">[5]Inputs!$C$108</definedName>
    <definedName name="Inp_Insurance">[5]Inputs!$C$62</definedName>
    <definedName name="Inp_InterestCharged">[5]Inputs!$C$116</definedName>
    <definedName name="Inp_InterestReceived">[5]Inputs!$C$114</definedName>
    <definedName name="Inp_Mobilsation_AmortisationYears">[5]Inputs!$C$57</definedName>
    <definedName name="Inp_OverheadRate">[5]Inputs!$C$51</definedName>
    <definedName name="Inp_PensionRate">[5]Inputs!$C$12</definedName>
    <definedName name="Inp_ProftMargin">[5]Inputs!$C$54</definedName>
    <definedName name="Inspectorate">'Figure 2-20'!$H$31</definedName>
    <definedName name="INTBP1">[1]Interface!$A$190</definedName>
    <definedName name="INTCO1">[1]Interface!$A$12</definedName>
    <definedName name="INTCP1">[1]Interface!$A$145</definedName>
    <definedName name="InTop">[1]Constants!$B$513</definedName>
    <definedName name="INTOT1">[1]Interface!$A$204</definedName>
    <definedName name="Invoicing">'[1]Financial Dashboard'!$L$14</definedName>
    <definedName name="KMult">[1]Constants!$E$592</definedName>
    <definedName name="LabelQtr">'Figure 2-12'!$AF$39:$BU$39</definedName>
    <definedName name="MainRows1">'[1]Main Input'!$A$14:$A$114</definedName>
    <definedName name="Margin">'[1]Financial Dashboard'!$C$16</definedName>
    <definedName name="MargON">'[1]Financial Dashboard'!$E$75</definedName>
    <definedName name="Markers" localSheetId="14">[1]Timelines!$AF$36:$EY$36</definedName>
    <definedName name="MasterCheck">'Figure 2-13'!$B$11</definedName>
    <definedName name="MileON">'[1]Financial Dashboard'!$E$77</definedName>
    <definedName name="Milestones">'[1]Financial Dashboard'!$F$14</definedName>
    <definedName name="MinY" localSheetId="13">[1]Constants!$E$589</definedName>
    <definedName name="MinY" localSheetId="14">[1]Constants!$E$589</definedName>
    <definedName name="MinY">[7]Constants!$E$589</definedName>
    <definedName name="ModelNameIn" localSheetId="23">[5]Constants!$D$43</definedName>
    <definedName name="ModelNameIn" localSheetId="13">'[1]Change Control'!$E$17</definedName>
    <definedName name="ModelNameIn" localSheetId="14">'[1]Change Control'!$E$17</definedName>
    <definedName name="ModelNameIn" localSheetId="22">[4]Control!$C$13</definedName>
    <definedName name="ModelNameIn" localSheetId="24">[5]Constants!$D$43</definedName>
    <definedName name="ModelNameIn" localSheetId="25">[5]Constants!$D$43</definedName>
    <definedName name="ModelNameIn">[6]Inputs!$D$24</definedName>
    <definedName name="ModelOwnerEmailIn" localSheetId="22">[4]Control!$C$26</definedName>
    <definedName name="ModelOwnerEmailIn">[6]Inputs!$D$33</definedName>
    <definedName name="ModelOwnerNameIn" localSheetId="22">[4]Control!$C$24</definedName>
    <definedName name="ModelOwnerNameIn">[6]Inputs!$D$31</definedName>
    <definedName name="ModelOwnerPhoneIn" localSheetId="22">[4]Control!$C$25</definedName>
    <definedName name="ModelOwnerPhoneIn">[6]Inputs!$D$32</definedName>
    <definedName name="ModelOwnersEmailIn">[5]Constants!$D$38</definedName>
    <definedName name="ModelOwnersNameIn">[5]Constants!$D$36</definedName>
    <definedName name="ModelOwnersPhoneIn">[5]Constants!$D$37</definedName>
    <definedName name="ModelStartDate">[6]Inputs!$D$48</definedName>
    <definedName name="Modernisation">'Figure 2-20'!$H$60</definedName>
    <definedName name="MonthInYear">'Figure 2-12'!$AF$18:$EY$18</definedName>
    <definedName name="MonthListIn" localSheetId="13">'Figure 2-12'!$AF$9:$AQ$9</definedName>
    <definedName name="MonthListIn" localSheetId="14">[1]Timelines!$AF$16:$AQ$16</definedName>
    <definedName name="MonthName">'Figure 2-12'!$AF$20:$EY$20</definedName>
    <definedName name="MthsInYR">'Figure 2-12'!$AF$30:$AP$30</definedName>
    <definedName name="Network_Performance">'Figure 2-20'!$H$41</definedName>
    <definedName name="OperationalOwnerEmailIn">[6]Inputs!$D$29</definedName>
    <definedName name="OperationalOwnerNameIn">[6]Inputs!$D$27</definedName>
    <definedName name="OperationalOwnerPhoneIn">[6]Inputs!$D$28</definedName>
    <definedName name="OperationNameIn">[4]Control!$C$20</definedName>
    <definedName name="OperationsEmailIn">[4]Control!$C$22</definedName>
    <definedName name="OperationsPhoneIn">[4]Control!$C$21</definedName>
    <definedName name="OrBot">[1]Constants!$A$828</definedName>
    <definedName name="OrList">[1]Constants!$E$598:$E$827</definedName>
    <definedName name="OrTop">[1]Constants!$E$598</definedName>
    <definedName name="OutCon">[1]Constants!A$283</definedName>
    <definedName name="OutCur">'[1]Financial Dashboard'!$L$16</definedName>
    <definedName name="OVD_VMS">'Figure 2-20'!$H$40</definedName>
    <definedName name="OVERDRAFT">'[8]Input Sheet'!$D$20</definedName>
    <definedName name="Overhead">'[1]Service Prices'!$AD$22</definedName>
    <definedName name="OverON">'[1]Financial Dashboard'!$E$81</definedName>
    <definedName name="OverProf">'[1]Financial Dashboard'!$I$16</definedName>
    <definedName name="OverProfOn">'[1]Financial Dashboard'!$E$83</definedName>
    <definedName name="OwnereMailIn">'[1]Change Control'!$E$26</definedName>
    <definedName name="OwnerNameIn">'[1]Change Control'!$E$24</definedName>
    <definedName name="OwnerPhoneIn">'[1]Change Control'!$E$25</definedName>
    <definedName name="PABot">[1]Constants!$A$855</definedName>
    <definedName name="PAList">[1]Constants!$E$844:$E$854</definedName>
    <definedName name="PATop">[1]Constants!$E$844</definedName>
    <definedName name="PeriodCounter" localSheetId="8">'Figure 2-10a'!$C$13:$DO$13</definedName>
    <definedName name="PeriodCounter" localSheetId="10">'Figure 2-10c'!$C$13:$DO$13</definedName>
    <definedName name="PeriodCounter" localSheetId="11">'Figure 2-10d'!$C$13:$DO$13</definedName>
    <definedName name="PeriodCounter" localSheetId="13">'Figure 2-12'!$AF$16:$EY$16</definedName>
    <definedName name="PeriodCounter" localSheetId="14">[1]Timelines!$AF$24:$EY$24</definedName>
    <definedName name="PeriodCounter">'Figure 2-10b'!$C$13:$DM$13</definedName>
    <definedName name="Periodic_Inspection">'Figure 2-20'!$H$59</definedName>
    <definedName name="PeriodNoMth" localSheetId="8">'Figure 2-10a'!$C$12:$DO$12</definedName>
    <definedName name="PeriodNoMth" localSheetId="10">'Figure 2-10c'!$C$12:$DO$12</definedName>
    <definedName name="PeriodNoMth" localSheetId="11">'Figure 2-10d'!$C$12:$DO$12</definedName>
    <definedName name="PeriodNoMth" localSheetId="13">'Figure 2-12'!$AF$15:$EY$15</definedName>
    <definedName name="PeriodNoMth" localSheetId="14">[1]Timelines!$AF$23:$EY$23</definedName>
    <definedName name="PeriodNoMth">'Figure 2-10b'!$C$12:$DM$12</definedName>
    <definedName name="PeriodNoYr" localSheetId="14">[1]Timelines!$AF$43:$AP$43</definedName>
    <definedName name="PeriodNoYr">'Figure 2-12'!$AF$27:$AP$27</definedName>
    <definedName name="PLA10B">'[1]Main Input'!$D$1</definedName>
    <definedName name="PLA11B">[1]Conversion!$D$1</definedName>
    <definedName name="PLA12B">'[1]Cost Plus'!$D$1</definedName>
    <definedName name="PLA13B">'[1]Profile before CoM'!$D$1</definedName>
    <definedName name="PLA14B">'[1]Profile with CoM'!$D$1</definedName>
    <definedName name="PLA15B">[1]Capital!$AD$1</definedName>
    <definedName name="PLA15E">[1]Capital!$AD$36</definedName>
    <definedName name="PLA15F">[1]Capital!$AD$46</definedName>
    <definedName name="PLA16B">'[1]Final Price'!$D$1</definedName>
    <definedName name="PLA17B">'[1]Service Prices'!$D$1</definedName>
    <definedName name="PLA18B">[1]Interface!$D$1</definedName>
    <definedName name="PLA19B">[1]Audit!$F$1</definedName>
    <definedName name="PLA20B">'[1]Change Control'!$D$1</definedName>
    <definedName name="PLA21A">[1]End!$A$1</definedName>
    <definedName name="PLA22B">[1]CoM!$D$1</definedName>
    <definedName name="PLA5A">'Figure 2-13'!$A$1</definedName>
    <definedName name="PLA6B">[1]Constants!$D$1</definedName>
    <definedName name="PLA7A">'Figure 2-12'!$A$1</definedName>
    <definedName name="PLA7B" localSheetId="14">[1]Timelines!$F$1</definedName>
    <definedName name="PLA7B">'Figure 2-12'!$F$1</definedName>
    <definedName name="PLA7C">[1]Constants!$D$266</definedName>
    <definedName name="PLA7D">[1]Constants!$D$508</definedName>
    <definedName name="PLA8B">'[1]Customer Charges'!$D$1</definedName>
    <definedName name="PLA8C">[1]CoM!$EZ$21</definedName>
    <definedName name="PLA9B">'[1]Financial Dashboard'!$F$1</definedName>
    <definedName name="Plan">[3]Rates!$C$58</definedName>
    <definedName name="Planning_Programming_Logistics">'Figure 2-20'!$H$38</definedName>
    <definedName name="PreContractPeriodDuration" localSheetId="13">'Figure 2-12'!$D$7</definedName>
    <definedName name="PreContractPeriodDuration" localSheetId="14">[1]Timelines!$D$14</definedName>
    <definedName name="PreContractPeriodDurationIn">[1]Constants!$E$100</definedName>
    <definedName name="PreContractStartDateIn" localSheetId="13">[1]Constants!$E$109</definedName>
    <definedName name="PreContractStartDateIn" localSheetId="14">[1]Constants!$E$109</definedName>
    <definedName name="PreContractStartDateIn">[7]Constants!$E$109</definedName>
    <definedName name="PriBot">'[1]Financial Dashboard'!$C$107</definedName>
    <definedName name="PriDrop">'[1]Financial Dashboard'!$C$101:$C$106</definedName>
    <definedName name="_xlnm.Print_Area" localSheetId="13">'Figure 2-12'!$AF$5:$FB$40</definedName>
    <definedName name="_xlnm.Print_Area" localSheetId="14">'Figure 2-13'!$A$1:$K$59</definedName>
    <definedName name="_xlnm.Print_Titles" localSheetId="13">'Figure 2-12'!$A:$AE,'Figure 2-12'!$1:$2</definedName>
    <definedName name="_xlnm.Print_Titles" localSheetId="14">'Figure 2-13'!$1:$7</definedName>
    <definedName name="PrisonNameIn">[5]Constants!$D$20</definedName>
    <definedName name="PriTop">'[1]Financial Dashboard'!$C$101</definedName>
    <definedName name="ProjectDetails">'Figure 2-20'!$B$3</definedName>
    <definedName name="ProjectNameIn" localSheetId="22">'Figure 2-20'!$D$6</definedName>
    <definedName name="ProjectNameIn">[6]Inputs!$D$15</definedName>
    <definedName name="QuarterNumber">'Figure 2-12'!$AF$22:$EY$22</definedName>
    <definedName name="RCBot">[1]Constants!$A$580</definedName>
    <definedName name="RCList">[1]Constants!$B$571:$C$579</definedName>
    <definedName name="RCTop">[1]Constants!$B$571</definedName>
    <definedName name="Reactive_Maintenance">'Figure 2-20'!$H$58</definedName>
    <definedName name="ReBot">[1]Constants!$A$870</definedName>
    <definedName name="Receivables">'[1]Financial Dashboard'!$L$15</definedName>
    <definedName name="RecOffNum">[1]Constants!$E$1079</definedName>
    <definedName name="ReList">[1]Constants!$E$860:$E$869</definedName>
    <definedName name="ResidualDepreciation">[1]Capital!$AE$53</definedName>
    <definedName name="ResList1">[1]Capital!$C$28:$C$33</definedName>
    <definedName name="ReTop">[1]Constants!$E$860</definedName>
    <definedName name="Roads">'Figure 2-20'!$H$35</definedName>
    <definedName name="RoBot">[1]Constants!$A$1007</definedName>
    <definedName name="RoList">[1]Constants!$E$875:$E$1006</definedName>
    <definedName name="RoTop">[1]Constants!$E$875</definedName>
    <definedName name="RRBot">[1]Constants!$A$839</definedName>
    <definedName name="RRList">[1]Constants!$E$833:$E$838</definedName>
    <definedName name="RRTop">[1]Constants!$E$833</definedName>
    <definedName name="S_Amortisation">[5]Inputs!$D$59</definedName>
    <definedName name="S_Catering">[5]Inputs!$D$47</definedName>
    <definedName name="S_Cleaning">[5]Inputs!$D$40</definedName>
    <definedName name="S_Food">[5]Inputs!$D$45</definedName>
    <definedName name="S_HardFM">[5]Inputs!$D$39</definedName>
    <definedName name="S_ICT">[5]Inputs!$D$44</definedName>
    <definedName name="S_Landscaping">[5]Inputs!$D$42</definedName>
    <definedName name="S_Management">[5]Inputs!$D$43</definedName>
    <definedName name="S_OSG">[5]Inputs!$D$38</definedName>
    <definedName name="S_PestControl">[5]Inputs!$D$41</definedName>
    <definedName name="S_TvReplacement">[5]Inputs!$D$46</definedName>
    <definedName name="SCENE10">'[1]Cost Plus'!$AF$5:$EY$5</definedName>
    <definedName name="SCENE11">'[1]Profile before CoM'!$AF$5:$EY$5</definedName>
    <definedName name="SCENE12">'[1]Final Price'!$AF$5:$EY$5</definedName>
    <definedName name="SCENE13">[1]Capital!$AF$5:$EY$5</definedName>
    <definedName name="SCENE17">'[1]Customer Charges'!$AF$5:$EY$5</definedName>
    <definedName name="SCENE18">'[1]Service Prices'!$AF$5:$EY$5</definedName>
    <definedName name="SCENE19">[1]Interface!$AF$5:$EY$5</definedName>
    <definedName name="SCENE20">'[1]Profile with CoM'!$AF$5:$EY$5</definedName>
    <definedName name="SCENE21">[1]Constants!$AF$4:$EY$4</definedName>
    <definedName name="SCENE8">'[1]Main Input'!$AF$4:$EY$4</definedName>
    <definedName name="SCENE9">[1]Conversion!$AF$5:$EY$5</definedName>
    <definedName name="Scheme_Closeout">'Figure 2-20'!$H$56</definedName>
    <definedName name="Scheme_request">'Figure 2-20'!$H$50</definedName>
    <definedName name="SERSP1">'[1]Customer Charges'!$A$12</definedName>
    <definedName name="SERST1">'[1]Customer Charges'!$A$207</definedName>
    <definedName name="ServiceTime">[3]Rates!$A$3:$C$32</definedName>
    <definedName name="Servicing">'[1]Financial Dashboard'!$I$15</definedName>
    <definedName name="ServList">'[1]Customer Charges'!$AD$273:$AD$290</definedName>
    <definedName name="ShortCode_CapabilityUnit">'Figure 2-20'!$D$30:$D$42</definedName>
    <definedName name="ShortCode_Contractor">'Figure 2-20'!$D$223:$D$227</definedName>
    <definedName name="ShortCode_CostCentre">'Figure 2-20'!$D$23:$D$24</definedName>
    <definedName name="ShortCode_Descriptor">'Figure 2-20'!$D$72:$D$201</definedName>
    <definedName name="ShortCode_Works">'Figure 2-20'!$D$50:$D$64</definedName>
    <definedName name="ShortCost_CostType">'Figure 2-20'!$D$210:$D$217</definedName>
    <definedName name="SiBot">[1]Constants!$A$1034</definedName>
    <definedName name="SiList">[1]Constants!$E$1012:$E$1033</definedName>
    <definedName name="SiTop">[1]Constants!$E$1012</definedName>
    <definedName name="SponsorEmailIn" localSheetId="22">[4]Control!$C$18</definedName>
    <definedName name="SponsoreMailIn">'[1]Change Control'!$E$22</definedName>
    <definedName name="SponsorNameIn" localSheetId="22">[4]Control!$C$16</definedName>
    <definedName name="SponsorNameIn">'[1]Change Control'!$E$20</definedName>
    <definedName name="SponsorPhoneIn" localSheetId="22">[4]Control!$C$17</definedName>
    <definedName name="SponsorPhoneIn">'[1]Change Control'!$E$21</definedName>
    <definedName name="SPRSP1">'[1]Service Prices'!$A$12</definedName>
    <definedName name="SPRST1">'[1]Service Prices'!$A$239</definedName>
    <definedName name="ST_1">'Figure 2-20'!$D$233</definedName>
    <definedName name="ST_10">'Figure 2-20'!$D$243</definedName>
    <definedName name="ST_11">'Figure 2-20'!$D$244</definedName>
    <definedName name="ST_13">'Figure 2-20'!$D$235</definedName>
    <definedName name="ST_14">'Figure 2-20'!$D$251</definedName>
    <definedName name="ST_15">'Figure 2-20'!$D$252</definedName>
    <definedName name="ST_16">'Figure 2-20'!$D$253</definedName>
    <definedName name="ST_17">'Figure 2-20'!$D$254</definedName>
    <definedName name="ST_18">'Figure 2-20'!$D$255</definedName>
    <definedName name="ST_19">'Figure 2-20'!$D$256</definedName>
    <definedName name="ST_2">'Figure 2-20'!$D$234</definedName>
    <definedName name="ST_20">'Figure 2-20'!$D$257</definedName>
    <definedName name="ST_21">'Figure 2-20'!$D$258</definedName>
    <definedName name="ST_22">'Figure 2-20'!$D$259</definedName>
    <definedName name="ST_23">'Figure 2-20'!$D$260</definedName>
    <definedName name="ST_24">'Figure 2-20'!$D$261</definedName>
    <definedName name="ST_25">'Figure 2-20'!$D$262</definedName>
    <definedName name="ST_26">'Figure 2-20'!$D$263</definedName>
    <definedName name="ST_27">'Figure 2-20'!$D$264</definedName>
    <definedName name="ST_28">'Figure 2-20'!$D$265</definedName>
    <definedName name="ST_3">'Figure 2-20'!$D$236</definedName>
    <definedName name="ST_4">'Figure 2-20'!$D$237</definedName>
    <definedName name="ST_5">'Figure 2-20'!$D$238</definedName>
    <definedName name="ST_6">'Figure 2-20'!$D$239</definedName>
    <definedName name="ST_7">'Figure 2-20'!$D$240</definedName>
    <definedName name="ST_8">'Figure 2-20'!$D$241</definedName>
    <definedName name="ST_9">'Figure 2-20'!$D$242</definedName>
    <definedName name="StakeholderEmailIn">[6]Inputs!$D$40</definedName>
    <definedName name="StakeholderNameIn">[6]Inputs!$D$38</definedName>
    <definedName name="StakeholderPhoneIn">[6]Inputs!$D$39</definedName>
    <definedName name="SuBot">[1]Constants!$A$1073</definedName>
    <definedName name="SuList">[1]Constants!$E$1039:$E$1072</definedName>
    <definedName name="Supplementary_Works">'Figure 2-20'!$H$34</definedName>
    <definedName name="SupplementaryWorks_PM">'Figure 2-20'!$H$62</definedName>
    <definedName name="SURPLUS">'[8]Input Sheet'!$D$19</definedName>
    <definedName name="SuSwitches">[1]Constants!$G$1039:$G$1072</definedName>
    <definedName name="SuTop">[1]Constants!$E$1039</definedName>
    <definedName name="Switch_CapabilityUnit">'Figure 2-20'!$F$30:$F$42</definedName>
    <definedName name="Switch_Contractor">'Figure 2-20'!$F$223:$F$227</definedName>
    <definedName name="Switch_CostCentre">'Figure 2-20'!$F$23:$F$24</definedName>
    <definedName name="Switch_CostType">'Figure 2-20'!$F$210:$F$217</definedName>
    <definedName name="Switch_Descriptor">'Figure 2-20'!$F$72:$F$201</definedName>
    <definedName name="Switch_Works">'Figure 2-20'!$F$50:$F$64</definedName>
    <definedName name="SwitchConvert_CapabilityUnit">'Figure 2-20'!$G$30:$G$42</definedName>
    <definedName name="SwitchConvert_Contractor">'Figure 2-20'!$G$223:$G$227</definedName>
    <definedName name="SwitchConvert_CostCentre">'Figure 2-20'!$G$23:$G$24</definedName>
    <definedName name="SwitchConvert_CostType">'Figure 2-20'!$G$210:$G$217</definedName>
    <definedName name="SwitchConvert_Descriptor">'Figure 2-20'!$G$72:$G$201</definedName>
    <definedName name="SwitchConvert_Works">'Figure 2-20'!$G$50:$G$64</definedName>
    <definedName name="Systems">'Figure 2-20'!$H$37</definedName>
    <definedName name="Table_Analysts">[6]Inputs!$D$53:$D$63</definedName>
    <definedName name="Table_Authorised">[4]Control!$B$54:$B$63</definedName>
    <definedName name="TCUpdateSourceData">'Figure 2-12'!$5:$40</definedName>
    <definedName name="tdd">'Figure 2-20'!$D$11</definedName>
    <definedName name="TIbloc1">'Figure 2-12'!$A$1:$EY$41</definedName>
    <definedName name="TIMAN1" localSheetId="14">[1]Timelines!$A$41</definedName>
    <definedName name="TIMAN1">'Figure 2-12'!$A$25</definedName>
    <definedName name="TIMCR1">[1]Constants!$A$266</definedName>
    <definedName name="TimelineIn" localSheetId="14">[1]Timelines!$AF$29:$EY$29</definedName>
    <definedName name="TimelineIn">'Figure 2-12'!$AF$21:$EY$21</definedName>
    <definedName name="TIMGE1" localSheetId="14">[1]Timelines!$A$12</definedName>
    <definedName name="TIMGE1">'Figure 2-12'!$A$5</definedName>
    <definedName name="TIMIR1">[1]Constants!$A$508</definedName>
    <definedName name="TIMMO1" localSheetId="14">[1]Timelines!$A$18</definedName>
    <definedName name="TIMMO1">'Figure 2-12'!$A$11</definedName>
    <definedName name="TIMQU1" localSheetId="14">[1]Timelines!$A$51</definedName>
    <definedName name="TIMQU1">'Figure 2-12'!$A$33</definedName>
    <definedName name="TIMVO1">[1]Constants!$A$1146</definedName>
    <definedName name="TitleName">[4]Adm_Styles!$A$1</definedName>
    <definedName name="TotalCost">[4]Calc_Cost!$R$1501</definedName>
    <definedName name="TotalCostLines">[4]Calc_Cost!$R$11:$R$200</definedName>
    <definedName name="TotalCostPlus">'[1]Cost Plus'!$AE$115</definedName>
    <definedName name="TotalPeriods">'Figure 2-20'!$D$16</definedName>
    <definedName name="TotalProfile">'[1]Profile before CoM'!$AE$115</definedName>
    <definedName name="TrafficSignal_Design">'Figure 2-20'!$H$52</definedName>
    <definedName name="TrafficSignal_Installation">'Figure 2-20'!$H$54</definedName>
    <definedName name="TrafficSignal_Systems">'Figure 2-20'!$H$39</definedName>
    <definedName name="tt">'Figure 2-20'!$D$9</definedName>
    <definedName name="UC1Bot">[1]Constants!$A$1120</definedName>
    <definedName name="UC1List">[1]Constants!$E$1113:$E$1119</definedName>
    <definedName name="UC1Top">[1]Constants!$E$1113</definedName>
    <definedName name="UC2Bot">[1]Constants!$A$1132</definedName>
    <definedName name="UC2List">[1]Constants!$E$1125:$E$1131</definedName>
    <definedName name="UC2Top">[1]Constants!$E$1125</definedName>
    <definedName name="UC3Bot">[1]Constants!$A$1144</definedName>
    <definedName name="UC3List">[1]Constants!$E$1137:$E$1143</definedName>
    <definedName name="UC3Top">[1]Constants!$E$1137</definedName>
    <definedName name="UnBot">[1]Constants!$A$1108</definedName>
    <definedName name="UnList">[1]Constants!$E$1086:$E$1107</definedName>
    <definedName name="UnTop">[1]Constants!$E$1086</definedName>
    <definedName name="User">[4]Control!$B$69</definedName>
    <definedName name="Usercheck">[6]ErrorCheck!$D$11</definedName>
    <definedName name="VolList">[1]Constants!$E$1150:$E$1165</definedName>
    <definedName name="WACCRate">[1]Constants!$E$220</definedName>
    <definedName name="Work">'Figure 2-20'!$B$46</definedName>
    <definedName name="XCheck1">[1]Interface!$AE$45</definedName>
    <definedName name="XCheck10">[1]Interface!$AE$133</definedName>
    <definedName name="XCheck11">[1]Interface!$AE$142</definedName>
    <definedName name="XCheck2">[1]Interface!$AE$76</definedName>
    <definedName name="XCheck3">[1]Interface!$AE$85</definedName>
    <definedName name="XCheck4">[1]Interface!$AE$176</definedName>
    <definedName name="XCheck5">[1]Interface!$AE$187</definedName>
    <definedName name="XCheck6">[1]Interface!$AE$201</definedName>
    <definedName name="XCheck7">[1]Interface!$AE$96</definedName>
    <definedName name="XCheck8">[1]Interface!$AE$103</definedName>
    <definedName name="XCheck9">[1]Interface!$AE$119</definedName>
    <definedName name="YearCounter" localSheetId="14">[1]Timelines!$AF$25:$EY$25</definedName>
    <definedName name="YearCounter">'Figure 2-12'!$AF$17:$EY$17</definedName>
  </definedNames>
  <calcPr calcId="144525" iterate="1"/>
</workbook>
</file>

<file path=xl/calcChain.xml><?xml version="1.0" encoding="utf-8"?>
<calcChain xmlns="http://schemas.openxmlformats.org/spreadsheetml/2006/main">
  <c r="G14" i="28" l="1"/>
  <c r="F14" i="28"/>
  <c r="E14" i="28"/>
  <c r="D14" i="28"/>
  <c r="C14" i="28"/>
  <c r="H13" i="28"/>
  <c r="H12" i="28"/>
  <c r="H11" i="28"/>
  <c r="H10" i="28"/>
  <c r="H9" i="28"/>
  <c r="H8" i="28"/>
  <c r="H7" i="28"/>
  <c r="H6" i="28"/>
  <c r="H5" i="28"/>
  <c r="H4" i="28"/>
  <c r="J14" i="28" s="1"/>
  <c r="H14" i="28" l="1"/>
  <c r="AB104" i="26"/>
  <c r="AB102" i="26"/>
  <c r="AB94" i="26"/>
  <c r="AB93" i="26"/>
  <c r="N88" i="26"/>
  <c r="Z85" i="26"/>
  <c r="N85" i="26"/>
  <c r="K78" i="26"/>
  <c r="Z69" i="26"/>
  <c r="Q69" i="26"/>
  <c r="S67" i="26"/>
  <c r="G66" i="26"/>
  <c r="Q62" i="26"/>
  <c r="C59" i="26"/>
  <c r="Z56" i="26"/>
  <c r="Y56" i="26"/>
  <c r="X56" i="26"/>
  <c r="W56" i="26"/>
  <c r="V56" i="26"/>
  <c r="U56" i="26"/>
  <c r="T56" i="26"/>
  <c r="S56" i="26"/>
  <c r="R56" i="26"/>
  <c r="Q56" i="26"/>
  <c r="P56" i="26"/>
  <c r="O56" i="26"/>
  <c r="N56" i="26"/>
  <c r="M56" i="26"/>
  <c r="L56" i="26"/>
  <c r="K56" i="26"/>
  <c r="J56" i="26"/>
  <c r="I56" i="26"/>
  <c r="H56" i="26"/>
  <c r="G56" i="26"/>
  <c r="F56" i="26"/>
  <c r="E56" i="26"/>
  <c r="D56" i="26"/>
  <c r="C56" i="26"/>
  <c r="Z51" i="26"/>
  <c r="Y51" i="26"/>
  <c r="X51" i="26"/>
  <c r="W51" i="26"/>
  <c r="V51" i="26"/>
  <c r="U51" i="26"/>
  <c r="T51" i="26"/>
  <c r="S51" i="26"/>
  <c r="R51" i="26"/>
  <c r="Q51" i="26"/>
  <c r="P51" i="26"/>
  <c r="O51" i="26"/>
  <c r="N51" i="26"/>
  <c r="M51" i="26"/>
  <c r="L51" i="26"/>
  <c r="K51" i="26"/>
  <c r="J51" i="26"/>
  <c r="I51" i="26"/>
  <c r="H51" i="26"/>
  <c r="G51" i="26"/>
  <c r="F51" i="26"/>
  <c r="E51" i="26"/>
  <c r="D51" i="26"/>
  <c r="C51" i="26"/>
  <c r="K46" i="26"/>
  <c r="J46" i="26"/>
  <c r="J78" i="26" s="1"/>
  <c r="I46" i="26"/>
  <c r="I78" i="26" s="1"/>
  <c r="H46" i="26"/>
  <c r="H78" i="26" s="1"/>
  <c r="G46" i="26"/>
  <c r="G78" i="26" s="1"/>
  <c r="F46" i="26"/>
  <c r="F78" i="26" s="1"/>
  <c r="E46" i="26"/>
  <c r="E78" i="26" s="1"/>
  <c r="D46" i="26"/>
  <c r="D78" i="26" s="1"/>
  <c r="C46" i="26"/>
  <c r="C45" i="26"/>
  <c r="Z39" i="26"/>
  <c r="Z71" i="26" s="1"/>
  <c r="Y39" i="26"/>
  <c r="Y71" i="26" s="1"/>
  <c r="X39" i="26"/>
  <c r="X71" i="26" s="1"/>
  <c r="W39" i="26"/>
  <c r="W71" i="26" s="1"/>
  <c r="V39" i="26"/>
  <c r="V71" i="26" s="1"/>
  <c r="U39" i="26"/>
  <c r="U71" i="26" s="1"/>
  <c r="T39" i="26"/>
  <c r="T71" i="26" s="1"/>
  <c r="S39" i="26"/>
  <c r="S71" i="26" s="1"/>
  <c r="R39" i="26"/>
  <c r="R71" i="26" s="1"/>
  <c r="Q39" i="26"/>
  <c r="Q71" i="26" s="1"/>
  <c r="P39" i="26"/>
  <c r="P71" i="26" s="1"/>
  <c r="N39" i="26"/>
  <c r="N71" i="26" s="1"/>
  <c r="M39" i="26"/>
  <c r="M71" i="26" s="1"/>
  <c r="L39" i="26"/>
  <c r="L71" i="26" s="1"/>
  <c r="K39" i="26"/>
  <c r="K71" i="26" s="1"/>
  <c r="J39" i="26"/>
  <c r="J71" i="26" s="1"/>
  <c r="I39" i="26"/>
  <c r="I71" i="26" s="1"/>
  <c r="H39" i="26"/>
  <c r="H71" i="26" s="1"/>
  <c r="G39" i="26"/>
  <c r="G71" i="26" s="1"/>
  <c r="F39" i="26"/>
  <c r="F71" i="26" s="1"/>
  <c r="E39" i="26"/>
  <c r="E71" i="26" s="1"/>
  <c r="D39" i="26"/>
  <c r="D71" i="26" s="1"/>
  <c r="C39" i="26"/>
  <c r="Z38" i="26"/>
  <c r="Z70" i="26" s="1"/>
  <c r="Y38" i="26"/>
  <c r="Y70" i="26" s="1"/>
  <c r="X38" i="26"/>
  <c r="X70" i="26" s="1"/>
  <c r="W38" i="26"/>
  <c r="W70" i="26" s="1"/>
  <c r="V38" i="26"/>
  <c r="V70" i="26" s="1"/>
  <c r="U38" i="26"/>
  <c r="U70" i="26" s="1"/>
  <c r="T38" i="26"/>
  <c r="T70" i="26" s="1"/>
  <c r="S38" i="26"/>
  <c r="S70" i="26" s="1"/>
  <c r="R38" i="26"/>
  <c r="R70" i="26" s="1"/>
  <c r="Q38" i="26"/>
  <c r="Q70" i="26" s="1"/>
  <c r="P38" i="26"/>
  <c r="P70" i="26" s="1"/>
  <c r="O38" i="26"/>
  <c r="N38" i="26"/>
  <c r="N70" i="26" s="1"/>
  <c r="M38" i="26"/>
  <c r="M70" i="26" s="1"/>
  <c r="L38" i="26"/>
  <c r="L70" i="26" s="1"/>
  <c r="K38" i="26"/>
  <c r="K70" i="26" s="1"/>
  <c r="J38" i="26"/>
  <c r="J70" i="26" s="1"/>
  <c r="I38" i="26"/>
  <c r="I70" i="26" s="1"/>
  <c r="H38" i="26"/>
  <c r="H70" i="26" s="1"/>
  <c r="G38" i="26"/>
  <c r="G70" i="26" s="1"/>
  <c r="F38" i="26"/>
  <c r="F70" i="26" s="1"/>
  <c r="E38" i="26"/>
  <c r="E70" i="26" s="1"/>
  <c r="D38" i="26"/>
  <c r="D70" i="26" s="1"/>
  <c r="C38" i="26"/>
  <c r="Z37" i="26"/>
  <c r="Y37" i="26"/>
  <c r="Y69" i="26" s="1"/>
  <c r="X37" i="26"/>
  <c r="X69" i="26" s="1"/>
  <c r="W37" i="26"/>
  <c r="W69" i="26" s="1"/>
  <c r="V37" i="26"/>
  <c r="V69" i="26" s="1"/>
  <c r="U37" i="26"/>
  <c r="U69" i="26" s="1"/>
  <c r="T37" i="26"/>
  <c r="T69" i="26" s="1"/>
  <c r="S37" i="26"/>
  <c r="S69" i="26" s="1"/>
  <c r="R37" i="26"/>
  <c r="R69" i="26" s="1"/>
  <c r="Q37" i="26"/>
  <c r="P37" i="26"/>
  <c r="P69" i="26" s="1"/>
  <c r="N37" i="26"/>
  <c r="N69" i="26" s="1"/>
  <c r="M37" i="26"/>
  <c r="M69" i="26" s="1"/>
  <c r="L37" i="26"/>
  <c r="L69" i="26" s="1"/>
  <c r="K37" i="26"/>
  <c r="K69" i="26" s="1"/>
  <c r="J37" i="26"/>
  <c r="J69" i="26" s="1"/>
  <c r="I37" i="26"/>
  <c r="I69" i="26" s="1"/>
  <c r="H37" i="26"/>
  <c r="H69" i="26" s="1"/>
  <c r="G37" i="26"/>
  <c r="G69" i="26" s="1"/>
  <c r="F37" i="26"/>
  <c r="F69" i="26" s="1"/>
  <c r="E37" i="26"/>
  <c r="E69" i="26" s="1"/>
  <c r="D37" i="26"/>
  <c r="D69" i="26" s="1"/>
  <c r="C37" i="26"/>
  <c r="Z36" i="26"/>
  <c r="Z68" i="26" s="1"/>
  <c r="Y36" i="26"/>
  <c r="Y68" i="26" s="1"/>
  <c r="X36" i="26"/>
  <c r="X68" i="26" s="1"/>
  <c r="W36" i="26"/>
  <c r="W68" i="26" s="1"/>
  <c r="V36" i="26"/>
  <c r="V68" i="26" s="1"/>
  <c r="U36" i="26"/>
  <c r="U68" i="26" s="1"/>
  <c r="T36" i="26"/>
  <c r="T68" i="26" s="1"/>
  <c r="S36" i="26"/>
  <c r="S68" i="26" s="1"/>
  <c r="R36" i="26"/>
  <c r="R68" i="26" s="1"/>
  <c r="Q36" i="26"/>
  <c r="Q68" i="26" s="1"/>
  <c r="P36" i="26"/>
  <c r="P68" i="26" s="1"/>
  <c r="N36" i="26"/>
  <c r="N68" i="26" s="1"/>
  <c r="M36" i="26"/>
  <c r="M68" i="26" s="1"/>
  <c r="L36" i="26"/>
  <c r="L68" i="26" s="1"/>
  <c r="K36" i="26"/>
  <c r="K68" i="26" s="1"/>
  <c r="J36" i="26"/>
  <c r="J68" i="26" s="1"/>
  <c r="I36" i="26"/>
  <c r="I68" i="26" s="1"/>
  <c r="H36" i="26"/>
  <c r="H68" i="26" s="1"/>
  <c r="G36" i="26"/>
  <c r="G68" i="26" s="1"/>
  <c r="F36" i="26"/>
  <c r="F68" i="26" s="1"/>
  <c r="E36" i="26"/>
  <c r="E68" i="26" s="1"/>
  <c r="D36" i="26"/>
  <c r="D68" i="26" s="1"/>
  <c r="C36" i="26"/>
  <c r="Z35" i="26"/>
  <c r="Z67" i="26" s="1"/>
  <c r="Y35" i="26"/>
  <c r="Y67" i="26" s="1"/>
  <c r="X35" i="26"/>
  <c r="W35" i="26"/>
  <c r="V35" i="26"/>
  <c r="V67" i="26" s="1"/>
  <c r="U35" i="26"/>
  <c r="T35" i="26"/>
  <c r="S35" i="26"/>
  <c r="R35" i="26"/>
  <c r="R67" i="26" s="1"/>
  <c r="Q35" i="26"/>
  <c r="Q67" i="26" s="1"/>
  <c r="P35" i="26"/>
  <c r="N35" i="26"/>
  <c r="N67" i="26" s="1"/>
  <c r="M35" i="26"/>
  <c r="L35" i="26"/>
  <c r="K35" i="26"/>
  <c r="J35" i="26"/>
  <c r="J67" i="26" s="1"/>
  <c r="I35" i="26"/>
  <c r="I67" i="26" s="1"/>
  <c r="H35" i="26"/>
  <c r="G35" i="26"/>
  <c r="F35" i="26"/>
  <c r="F67" i="26" s="1"/>
  <c r="E35" i="26"/>
  <c r="D35" i="26"/>
  <c r="C35" i="26"/>
  <c r="C67" i="26" s="1"/>
  <c r="Z34" i="26"/>
  <c r="Y34" i="26"/>
  <c r="X34" i="26"/>
  <c r="X66" i="26" s="1"/>
  <c r="W34" i="26"/>
  <c r="W66" i="26" s="1"/>
  <c r="V34" i="26"/>
  <c r="U34" i="26"/>
  <c r="T34" i="26"/>
  <c r="T66" i="26" s="1"/>
  <c r="S34" i="26"/>
  <c r="S66" i="26" s="1"/>
  <c r="R34" i="26"/>
  <c r="Q34" i="26"/>
  <c r="P34" i="26"/>
  <c r="P66" i="26" s="1"/>
  <c r="N34" i="26"/>
  <c r="M34" i="26"/>
  <c r="M40" i="26" s="1"/>
  <c r="M72" i="26" s="1"/>
  <c r="L34" i="26"/>
  <c r="L66" i="26" s="1"/>
  <c r="K34" i="26"/>
  <c r="K66" i="26" s="1"/>
  <c r="J34" i="26"/>
  <c r="I34" i="26"/>
  <c r="H34" i="26"/>
  <c r="H66" i="26" s="1"/>
  <c r="G34" i="26"/>
  <c r="G40" i="26" s="1"/>
  <c r="G72" i="26" s="1"/>
  <c r="F34" i="26"/>
  <c r="E34" i="26"/>
  <c r="D34" i="26"/>
  <c r="D66" i="26" s="1"/>
  <c r="C34" i="26"/>
  <c r="Y31" i="26"/>
  <c r="M31" i="26"/>
  <c r="E31" i="26"/>
  <c r="Z30" i="26"/>
  <c r="Z62" i="26" s="1"/>
  <c r="Y30" i="26"/>
  <c r="Y62" i="26" s="1"/>
  <c r="X30" i="26"/>
  <c r="X62" i="26" s="1"/>
  <c r="W30" i="26"/>
  <c r="W62" i="26" s="1"/>
  <c r="V30" i="26"/>
  <c r="V62" i="26" s="1"/>
  <c r="U30" i="26"/>
  <c r="U62" i="26" s="1"/>
  <c r="T30" i="26"/>
  <c r="T62" i="26" s="1"/>
  <c r="S30" i="26"/>
  <c r="S62" i="26" s="1"/>
  <c r="R30" i="26"/>
  <c r="R62" i="26" s="1"/>
  <c r="Q30" i="26"/>
  <c r="P30" i="26"/>
  <c r="P62" i="26" s="1"/>
  <c r="O30" i="26"/>
  <c r="N30" i="26"/>
  <c r="N62" i="26" s="1"/>
  <c r="M30" i="26"/>
  <c r="M62" i="26" s="1"/>
  <c r="L30" i="26"/>
  <c r="L62" i="26" s="1"/>
  <c r="K30" i="26"/>
  <c r="K62" i="26" s="1"/>
  <c r="J30" i="26"/>
  <c r="J62" i="26" s="1"/>
  <c r="I30" i="26"/>
  <c r="I62" i="26" s="1"/>
  <c r="H30" i="26"/>
  <c r="H62" i="26" s="1"/>
  <c r="G30" i="26"/>
  <c r="G62" i="26" s="1"/>
  <c r="F30" i="26"/>
  <c r="F62" i="26" s="1"/>
  <c r="E30" i="26"/>
  <c r="E62" i="26" s="1"/>
  <c r="D30" i="26"/>
  <c r="D62" i="26" s="1"/>
  <c r="C30" i="26"/>
  <c r="Z29" i="26"/>
  <c r="Z61" i="26" s="1"/>
  <c r="Y29" i="26"/>
  <c r="Y61" i="26" s="1"/>
  <c r="X29" i="26"/>
  <c r="W29" i="26"/>
  <c r="W31" i="26" s="1"/>
  <c r="V29" i="26"/>
  <c r="V61" i="26" s="1"/>
  <c r="U29" i="26"/>
  <c r="U61" i="26" s="1"/>
  <c r="T29" i="26"/>
  <c r="S29" i="26"/>
  <c r="R29" i="26"/>
  <c r="R61" i="26" s="1"/>
  <c r="Q29" i="26"/>
  <c r="Q61" i="26" s="1"/>
  <c r="P29" i="26"/>
  <c r="O29" i="26"/>
  <c r="N29" i="26"/>
  <c r="N61" i="26" s="1"/>
  <c r="M29" i="26"/>
  <c r="M61" i="26" s="1"/>
  <c r="L29" i="26"/>
  <c r="K29" i="26"/>
  <c r="J29" i="26"/>
  <c r="J61" i="26" s="1"/>
  <c r="I29" i="26"/>
  <c r="I61" i="26" s="1"/>
  <c r="H29" i="26"/>
  <c r="G29" i="26"/>
  <c r="G31" i="26" s="1"/>
  <c r="F29" i="26"/>
  <c r="F61" i="26" s="1"/>
  <c r="E29" i="26"/>
  <c r="E61" i="26" s="1"/>
  <c r="D29" i="26"/>
  <c r="C29" i="26"/>
  <c r="Z21" i="26"/>
  <c r="Y21" i="26"/>
  <c r="X21" i="26"/>
  <c r="W21" i="26"/>
  <c r="V21" i="26"/>
  <c r="U21" i="26"/>
  <c r="T21" i="26"/>
  <c r="S21" i="26"/>
  <c r="R21" i="26"/>
  <c r="Q21" i="26"/>
  <c r="P21" i="26"/>
  <c r="O21" i="26"/>
  <c r="N21" i="26"/>
  <c r="M21" i="26"/>
  <c r="L21" i="26"/>
  <c r="K21" i="26"/>
  <c r="J21" i="26"/>
  <c r="I21" i="26"/>
  <c r="H21" i="26"/>
  <c r="G21" i="26"/>
  <c r="F21" i="26"/>
  <c r="E21" i="26"/>
  <c r="D21" i="26"/>
  <c r="C21" i="26"/>
  <c r="O18" i="26"/>
  <c r="O39" i="26" s="1"/>
  <c r="O16" i="26"/>
  <c r="O37" i="26" s="1"/>
  <c r="O15" i="26"/>
  <c r="O36" i="26" s="1"/>
  <c r="O14" i="26"/>
  <c r="O35" i="26" s="1"/>
  <c r="O13" i="26"/>
  <c r="O34" i="26" s="1"/>
  <c r="Z5" i="26"/>
  <c r="Y5" i="26"/>
  <c r="X5" i="26"/>
  <c r="W5" i="26"/>
  <c r="V5" i="26"/>
  <c r="U5" i="26"/>
  <c r="T5" i="26"/>
  <c r="S5" i="26"/>
  <c r="R5" i="26"/>
  <c r="Q5" i="26"/>
  <c r="P5" i="26"/>
  <c r="O5" i="26"/>
  <c r="N5" i="26"/>
  <c r="M5" i="26"/>
  <c r="L5" i="26"/>
  <c r="K5" i="26"/>
  <c r="J5" i="26"/>
  <c r="I5" i="26"/>
  <c r="H5" i="26"/>
  <c r="G5" i="26"/>
  <c r="F5" i="26"/>
  <c r="E5" i="26"/>
  <c r="D5" i="26"/>
  <c r="C5" i="26"/>
  <c r="N31" i="25"/>
  <c r="M31" i="25"/>
  <c r="L31" i="25"/>
  <c r="K31" i="25"/>
  <c r="J31" i="25"/>
  <c r="I31" i="25"/>
  <c r="H31" i="25"/>
  <c r="G31" i="25"/>
  <c r="F31" i="25"/>
  <c r="E31" i="25"/>
  <c r="D31" i="25"/>
  <c r="C31" i="25"/>
  <c r="P24" i="25"/>
  <c r="N24" i="25"/>
  <c r="M24" i="25"/>
  <c r="L24" i="25"/>
  <c r="K24" i="25"/>
  <c r="J24" i="25"/>
  <c r="I24" i="25"/>
  <c r="H24" i="25"/>
  <c r="G24" i="25"/>
  <c r="F24" i="25"/>
  <c r="E24" i="25"/>
  <c r="D24" i="25"/>
  <c r="C24" i="25"/>
  <c r="P23" i="25"/>
  <c r="N23" i="25"/>
  <c r="M23" i="25"/>
  <c r="L23" i="25"/>
  <c r="K23" i="25"/>
  <c r="J23" i="25"/>
  <c r="I23" i="25"/>
  <c r="H23" i="25"/>
  <c r="G23" i="25"/>
  <c r="F23" i="25"/>
  <c r="E23" i="25"/>
  <c r="D23" i="25"/>
  <c r="C23" i="25"/>
  <c r="P22" i="25"/>
  <c r="N22" i="25"/>
  <c r="M22" i="25"/>
  <c r="L22" i="25"/>
  <c r="K22" i="25"/>
  <c r="J22" i="25"/>
  <c r="I22" i="25"/>
  <c r="H22" i="25"/>
  <c r="G22" i="25"/>
  <c r="F22" i="25"/>
  <c r="E22" i="25"/>
  <c r="D22" i="25"/>
  <c r="C22" i="25"/>
  <c r="P17" i="25"/>
  <c r="N17" i="25"/>
  <c r="M17" i="25"/>
  <c r="L17" i="25"/>
  <c r="K17" i="25"/>
  <c r="J17" i="25"/>
  <c r="I17" i="25"/>
  <c r="H17" i="25"/>
  <c r="G17" i="25"/>
  <c r="F17" i="25"/>
  <c r="E17" i="25"/>
  <c r="D17" i="25"/>
  <c r="C17" i="25"/>
  <c r="P16" i="25"/>
  <c r="N16" i="25"/>
  <c r="M16" i="25"/>
  <c r="L16" i="25"/>
  <c r="K16" i="25"/>
  <c r="J16" i="25"/>
  <c r="I16" i="25"/>
  <c r="H16" i="25"/>
  <c r="G16" i="25"/>
  <c r="F16" i="25"/>
  <c r="E16" i="25"/>
  <c r="D16" i="25"/>
  <c r="C16" i="25"/>
  <c r="P15" i="25"/>
  <c r="N15" i="25"/>
  <c r="M15" i="25"/>
  <c r="L15" i="25"/>
  <c r="K15" i="25"/>
  <c r="J15" i="25"/>
  <c r="I15" i="25"/>
  <c r="H15" i="25"/>
  <c r="G15" i="25"/>
  <c r="F15" i="25"/>
  <c r="E15" i="25"/>
  <c r="D15" i="25"/>
  <c r="C15" i="25"/>
  <c r="P14" i="25"/>
  <c r="N14" i="25"/>
  <c r="M14" i="25"/>
  <c r="L14" i="25"/>
  <c r="K14" i="25"/>
  <c r="J14" i="25"/>
  <c r="I14" i="25"/>
  <c r="H14" i="25"/>
  <c r="G14" i="25"/>
  <c r="F14" i="25"/>
  <c r="E14" i="25"/>
  <c r="D14" i="25"/>
  <c r="C14" i="25"/>
  <c r="P13" i="25"/>
  <c r="N13" i="25"/>
  <c r="M13" i="25"/>
  <c r="L13" i="25"/>
  <c r="K13" i="25"/>
  <c r="J13" i="25"/>
  <c r="I13" i="25"/>
  <c r="H13" i="25"/>
  <c r="G13" i="25"/>
  <c r="F13" i="25"/>
  <c r="E13" i="25"/>
  <c r="D13" i="25"/>
  <c r="C13" i="25"/>
  <c r="P12" i="25"/>
  <c r="N12" i="25"/>
  <c r="M12" i="25"/>
  <c r="L12" i="25"/>
  <c r="K12" i="25"/>
  <c r="J12" i="25"/>
  <c r="I12" i="25"/>
  <c r="H12" i="25"/>
  <c r="G12" i="25"/>
  <c r="F12" i="25"/>
  <c r="E12" i="25"/>
  <c r="D12" i="25"/>
  <c r="C12" i="25"/>
  <c r="P7" i="25"/>
  <c r="N7" i="25"/>
  <c r="M7" i="25"/>
  <c r="L7" i="25"/>
  <c r="K7" i="25"/>
  <c r="J7" i="25"/>
  <c r="I7" i="25"/>
  <c r="H7" i="25"/>
  <c r="G7" i="25"/>
  <c r="F7" i="25"/>
  <c r="E7" i="25"/>
  <c r="D7" i="25"/>
  <c r="C7" i="25"/>
  <c r="P6" i="25"/>
  <c r="P8" i="25" s="1"/>
  <c r="N6" i="25"/>
  <c r="N8" i="25" s="1"/>
  <c r="M6" i="25"/>
  <c r="L6" i="25"/>
  <c r="K6" i="25"/>
  <c r="K8" i="25" s="1"/>
  <c r="J6" i="25"/>
  <c r="J8" i="25" s="1"/>
  <c r="I6" i="25"/>
  <c r="H6" i="25"/>
  <c r="G6" i="25"/>
  <c r="G8" i="25" s="1"/>
  <c r="F6" i="25"/>
  <c r="F8" i="25" s="1"/>
  <c r="E6" i="25"/>
  <c r="D6" i="25"/>
  <c r="C6" i="25"/>
  <c r="C8" i="25" s="1"/>
  <c r="P4" i="25"/>
  <c r="C265" i="24"/>
  <c r="C264" i="24"/>
  <c r="C263" i="24"/>
  <c r="C262" i="24"/>
  <c r="C261" i="24"/>
  <c r="C260" i="24"/>
  <c r="C259" i="24"/>
  <c r="C258" i="24"/>
  <c r="C257" i="24"/>
  <c r="C256" i="24"/>
  <c r="C255" i="24"/>
  <c r="C254" i="24"/>
  <c r="C253" i="24"/>
  <c r="C252" i="24"/>
  <c r="C251" i="24"/>
  <c r="F245" i="24"/>
  <c r="C245" i="24"/>
  <c r="D245" i="24" s="1"/>
  <c r="C244" i="24"/>
  <c r="C243" i="24"/>
  <c r="C242" i="24"/>
  <c r="C241" i="24"/>
  <c r="C240" i="24"/>
  <c r="C239" i="24"/>
  <c r="C238" i="24"/>
  <c r="C237" i="24"/>
  <c r="C236" i="24"/>
  <c r="C235" i="24"/>
  <c r="C234" i="24"/>
  <c r="C233" i="24"/>
  <c r="G227" i="24"/>
  <c r="G226" i="24"/>
  <c r="G225" i="24"/>
  <c r="G224" i="24"/>
  <c r="G223" i="24"/>
  <c r="G217" i="24"/>
  <c r="G216" i="24"/>
  <c r="G215" i="24"/>
  <c r="G214" i="24"/>
  <c r="G213" i="24"/>
  <c r="G212" i="24"/>
  <c r="G211" i="24"/>
  <c r="G210" i="24"/>
  <c r="B203" i="24"/>
  <c r="G201" i="24"/>
  <c r="H201" i="24" s="1"/>
  <c r="G200" i="24"/>
  <c r="H200" i="24" s="1"/>
  <c r="G199" i="24"/>
  <c r="H199" i="24" s="1"/>
  <c r="G198" i="24"/>
  <c r="H198" i="24" s="1"/>
  <c r="G197" i="24"/>
  <c r="H197" i="24" s="1"/>
  <c r="G196" i="24"/>
  <c r="H196" i="24" s="1"/>
  <c r="H195" i="24"/>
  <c r="G195" i="24"/>
  <c r="G194" i="24"/>
  <c r="H194" i="24" s="1"/>
  <c r="G193" i="24"/>
  <c r="H193" i="24" s="1"/>
  <c r="G192" i="24"/>
  <c r="H192" i="24" s="1"/>
  <c r="G191" i="24"/>
  <c r="H191" i="24" s="1"/>
  <c r="G190" i="24"/>
  <c r="H190" i="24" s="1"/>
  <c r="G189" i="24"/>
  <c r="H189" i="24" s="1"/>
  <c r="G188" i="24"/>
  <c r="H188" i="24" s="1"/>
  <c r="H187" i="24"/>
  <c r="G187" i="24"/>
  <c r="G186" i="24"/>
  <c r="H186" i="24" s="1"/>
  <c r="G185" i="24"/>
  <c r="H185" i="24" s="1"/>
  <c r="G184" i="24"/>
  <c r="H184" i="24" s="1"/>
  <c r="G183" i="24"/>
  <c r="H183" i="24" s="1"/>
  <c r="G182" i="24"/>
  <c r="H182" i="24" s="1"/>
  <c r="G181" i="24"/>
  <c r="H181" i="24" s="1"/>
  <c r="G180" i="24"/>
  <c r="H180" i="24" s="1"/>
  <c r="H179" i="24"/>
  <c r="G179" i="24"/>
  <c r="G178" i="24"/>
  <c r="H178" i="24" s="1"/>
  <c r="G177" i="24"/>
  <c r="H177" i="24" s="1"/>
  <c r="G176" i="24"/>
  <c r="H176" i="24" s="1"/>
  <c r="G175" i="24"/>
  <c r="H175" i="24" s="1"/>
  <c r="G174" i="24"/>
  <c r="H174" i="24" s="1"/>
  <c r="G173" i="24"/>
  <c r="H173" i="24" s="1"/>
  <c r="G172" i="24"/>
  <c r="H172" i="24" s="1"/>
  <c r="H171" i="24"/>
  <c r="G171" i="24"/>
  <c r="G170" i="24"/>
  <c r="H170" i="24" s="1"/>
  <c r="G169" i="24"/>
  <c r="H169" i="24" s="1"/>
  <c r="G168" i="24"/>
  <c r="H168" i="24" s="1"/>
  <c r="G167" i="24"/>
  <c r="H167" i="24" s="1"/>
  <c r="G166" i="24"/>
  <c r="H166" i="24" s="1"/>
  <c r="G165" i="24"/>
  <c r="H165" i="24" s="1"/>
  <c r="G164" i="24"/>
  <c r="H164" i="24" s="1"/>
  <c r="H163" i="24"/>
  <c r="G163" i="24"/>
  <c r="G162" i="24"/>
  <c r="H162" i="24" s="1"/>
  <c r="G161" i="24"/>
  <c r="H161" i="24" s="1"/>
  <c r="G160" i="24"/>
  <c r="H160" i="24" s="1"/>
  <c r="G159" i="24"/>
  <c r="H159" i="24" s="1"/>
  <c r="G158" i="24"/>
  <c r="H158" i="24" s="1"/>
  <c r="G157" i="24"/>
  <c r="H157" i="24" s="1"/>
  <c r="G156" i="24"/>
  <c r="H156" i="24" s="1"/>
  <c r="H155" i="24"/>
  <c r="G155" i="24"/>
  <c r="G154" i="24"/>
  <c r="H154" i="24" s="1"/>
  <c r="G153" i="24"/>
  <c r="H153" i="24" s="1"/>
  <c r="G152" i="24"/>
  <c r="H152" i="24" s="1"/>
  <c r="G151" i="24"/>
  <c r="H151" i="24" s="1"/>
  <c r="G150" i="24"/>
  <c r="H150" i="24" s="1"/>
  <c r="G149" i="24"/>
  <c r="H149" i="24" s="1"/>
  <c r="G148" i="24"/>
  <c r="H148" i="24" s="1"/>
  <c r="H147" i="24"/>
  <c r="G147" i="24"/>
  <c r="G146" i="24"/>
  <c r="H146" i="24" s="1"/>
  <c r="G145" i="24"/>
  <c r="H145" i="24" s="1"/>
  <c r="G144" i="24"/>
  <c r="H144" i="24" s="1"/>
  <c r="G143" i="24"/>
  <c r="H143" i="24" s="1"/>
  <c r="G142" i="24"/>
  <c r="H142" i="24" s="1"/>
  <c r="G141" i="24"/>
  <c r="H141" i="24" s="1"/>
  <c r="G140" i="24"/>
  <c r="H140" i="24" s="1"/>
  <c r="H139" i="24"/>
  <c r="G139" i="24"/>
  <c r="G138" i="24"/>
  <c r="H138" i="24" s="1"/>
  <c r="G137" i="24"/>
  <c r="H137" i="24" s="1"/>
  <c r="G136" i="24"/>
  <c r="H136" i="24" s="1"/>
  <c r="G135" i="24"/>
  <c r="H135" i="24" s="1"/>
  <c r="G134" i="24"/>
  <c r="H134" i="24" s="1"/>
  <c r="G133" i="24"/>
  <c r="H133" i="24" s="1"/>
  <c r="G132" i="24"/>
  <c r="H132" i="24" s="1"/>
  <c r="H131" i="24"/>
  <c r="G131" i="24"/>
  <c r="G130" i="24"/>
  <c r="H130" i="24" s="1"/>
  <c r="G129" i="24"/>
  <c r="H129" i="24" s="1"/>
  <c r="G128" i="24"/>
  <c r="H128" i="24" s="1"/>
  <c r="G127" i="24"/>
  <c r="H127" i="24" s="1"/>
  <c r="G126" i="24"/>
  <c r="H126" i="24" s="1"/>
  <c r="G125" i="24"/>
  <c r="H125" i="24" s="1"/>
  <c r="G124" i="24"/>
  <c r="H124" i="24" s="1"/>
  <c r="H123" i="24"/>
  <c r="G123" i="24"/>
  <c r="G122" i="24"/>
  <c r="H122" i="24" s="1"/>
  <c r="G121" i="24"/>
  <c r="H121" i="24" s="1"/>
  <c r="G120" i="24"/>
  <c r="H120" i="24" s="1"/>
  <c r="G119" i="24"/>
  <c r="H119" i="24" s="1"/>
  <c r="G118" i="24"/>
  <c r="H118" i="24" s="1"/>
  <c r="G117" i="24"/>
  <c r="H117" i="24" s="1"/>
  <c r="G116" i="24"/>
  <c r="H116" i="24" s="1"/>
  <c r="G115" i="24"/>
  <c r="H115" i="24" s="1"/>
  <c r="G114" i="24"/>
  <c r="H114" i="24" s="1"/>
  <c r="G113" i="24"/>
  <c r="H113" i="24" s="1"/>
  <c r="G112" i="24"/>
  <c r="H112" i="24" s="1"/>
  <c r="G111" i="24"/>
  <c r="H111" i="24" s="1"/>
  <c r="G110" i="24"/>
  <c r="H110" i="24" s="1"/>
  <c r="G109" i="24"/>
  <c r="H109" i="24" s="1"/>
  <c r="G108" i="24"/>
  <c r="H108" i="24" s="1"/>
  <c r="H107" i="24"/>
  <c r="G107" i="24"/>
  <c r="G106" i="24"/>
  <c r="H106" i="24" s="1"/>
  <c r="G105" i="24"/>
  <c r="H105" i="24" s="1"/>
  <c r="G104" i="24"/>
  <c r="H104" i="24" s="1"/>
  <c r="G103" i="24"/>
  <c r="H103" i="24" s="1"/>
  <c r="G102" i="24"/>
  <c r="H102" i="24" s="1"/>
  <c r="G101" i="24"/>
  <c r="H101" i="24" s="1"/>
  <c r="G100" i="24"/>
  <c r="H100" i="24" s="1"/>
  <c r="G99" i="24"/>
  <c r="H99" i="24" s="1"/>
  <c r="G98" i="24"/>
  <c r="H98" i="24" s="1"/>
  <c r="G97" i="24"/>
  <c r="H97" i="24" s="1"/>
  <c r="G96" i="24"/>
  <c r="H96" i="24" s="1"/>
  <c r="G95" i="24"/>
  <c r="H95" i="24" s="1"/>
  <c r="G94" i="24"/>
  <c r="H94" i="24" s="1"/>
  <c r="G93" i="24"/>
  <c r="H93" i="24" s="1"/>
  <c r="G92" i="24"/>
  <c r="H92" i="24" s="1"/>
  <c r="G91" i="24"/>
  <c r="H91" i="24" s="1"/>
  <c r="G90" i="24"/>
  <c r="H90" i="24" s="1"/>
  <c r="G89" i="24"/>
  <c r="H89" i="24" s="1"/>
  <c r="G88" i="24"/>
  <c r="H88" i="24" s="1"/>
  <c r="G87" i="24"/>
  <c r="H87" i="24" s="1"/>
  <c r="G86" i="24"/>
  <c r="H86" i="24" s="1"/>
  <c r="G85" i="24"/>
  <c r="H85" i="24" s="1"/>
  <c r="G84" i="24"/>
  <c r="H84" i="24" s="1"/>
  <c r="G83" i="24"/>
  <c r="H83" i="24" s="1"/>
  <c r="G82" i="24"/>
  <c r="H82" i="24" s="1"/>
  <c r="G81" i="24"/>
  <c r="H81" i="24" s="1"/>
  <c r="G80" i="24"/>
  <c r="H80" i="24" s="1"/>
  <c r="G79" i="24"/>
  <c r="H79" i="24" s="1"/>
  <c r="G78" i="24"/>
  <c r="H78" i="24" s="1"/>
  <c r="G77" i="24"/>
  <c r="H77" i="24" s="1"/>
  <c r="G76" i="24"/>
  <c r="H76" i="24" s="1"/>
  <c r="H75" i="24"/>
  <c r="G75" i="24"/>
  <c r="G74" i="24"/>
  <c r="H74" i="24" s="1"/>
  <c r="G73" i="24"/>
  <c r="H73" i="24" s="1"/>
  <c r="G72" i="24"/>
  <c r="H72" i="24" s="1"/>
  <c r="B66" i="24"/>
  <c r="G64" i="24"/>
  <c r="H64" i="24" s="1"/>
  <c r="F265" i="24" s="1"/>
  <c r="G63" i="24"/>
  <c r="H63" i="24" s="1"/>
  <c r="F264" i="24" s="1"/>
  <c r="G62" i="24"/>
  <c r="H62" i="24" s="1"/>
  <c r="G61" i="24"/>
  <c r="H61" i="24" s="1"/>
  <c r="H60" i="24"/>
  <c r="F261" i="24" s="1"/>
  <c r="G60" i="24"/>
  <c r="G59" i="24"/>
  <c r="H59" i="24" s="1"/>
  <c r="F260" i="24" s="1"/>
  <c r="G58" i="24"/>
  <c r="H58" i="24" s="1"/>
  <c r="F259" i="24" s="1"/>
  <c r="G57" i="24"/>
  <c r="H57" i="24" s="1"/>
  <c r="D258" i="24" s="1"/>
  <c r="G56" i="24"/>
  <c r="H56" i="24" s="1"/>
  <c r="F257" i="24" s="1"/>
  <c r="G55" i="24"/>
  <c r="H55" i="24" s="1"/>
  <c r="G54" i="24"/>
  <c r="H54" i="24" s="1"/>
  <c r="F255" i="24" s="1"/>
  <c r="G53" i="24"/>
  <c r="H53" i="24" s="1"/>
  <c r="H52" i="24"/>
  <c r="F253" i="24" s="1"/>
  <c r="G52" i="24"/>
  <c r="G51" i="24"/>
  <c r="H51" i="24" s="1"/>
  <c r="F252" i="24" s="1"/>
  <c r="G50" i="24"/>
  <c r="H50" i="24" s="1"/>
  <c r="F251" i="24" s="1"/>
  <c r="B44" i="24"/>
  <c r="G42" i="24"/>
  <c r="H42" i="24" s="1"/>
  <c r="F244" i="24" s="1"/>
  <c r="G41" i="24"/>
  <c r="H41" i="24" s="1"/>
  <c r="F243" i="24" s="1"/>
  <c r="G40" i="24"/>
  <c r="H40" i="24" s="1"/>
  <c r="F242" i="24" s="1"/>
  <c r="G39" i="24"/>
  <c r="H39" i="24" s="1"/>
  <c r="F241" i="24" s="1"/>
  <c r="G38" i="24"/>
  <c r="H38" i="24" s="1"/>
  <c r="F240" i="24" s="1"/>
  <c r="G37" i="24"/>
  <c r="H37" i="24" s="1"/>
  <c r="F239" i="24" s="1"/>
  <c r="G36" i="24"/>
  <c r="H36" i="24" s="1"/>
  <c r="G35" i="24"/>
  <c r="H35" i="24" s="1"/>
  <c r="G34" i="24"/>
  <c r="H34" i="24" s="1"/>
  <c r="G33" i="24"/>
  <c r="H33" i="24" s="1"/>
  <c r="F236" i="24" s="1"/>
  <c r="G32" i="24"/>
  <c r="H32" i="24" s="1"/>
  <c r="F235" i="24" s="1"/>
  <c r="G31" i="24"/>
  <c r="H31" i="24" s="1"/>
  <c r="G30" i="24"/>
  <c r="H30" i="24" s="1"/>
  <c r="F233" i="24" s="1"/>
  <c r="G24" i="24"/>
  <c r="H24" i="24" s="1"/>
  <c r="G23" i="24"/>
  <c r="H23" i="24" s="1"/>
  <c r="D17" i="24"/>
  <c r="L15" i="24"/>
  <c r="N63" i="26" l="1"/>
  <c r="V31" i="26"/>
  <c r="O50" i="26"/>
  <c r="O45" i="26" s="1"/>
  <c r="O77" i="26" s="1"/>
  <c r="N31" i="26"/>
  <c r="W61" i="26"/>
  <c r="W63" i="26" s="1"/>
  <c r="M66" i="26"/>
  <c r="F31" i="26"/>
  <c r="Q31" i="26"/>
  <c r="P40" i="26"/>
  <c r="P72" i="26" s="1"/>
  <c r="X40" i="26"/>
  <c r="X72" i="26" s="1"/>
  <c r="G61" i="26"/>
  <c r="G63" i="26" s="1"/>
  <c r="I63" i="26"/>
  <c r="Y63" i="26"/>
  <c r="E63" i="26"/>
  <c r="M63" i="26"/>
  <c r="U63" i="26"/>
  <c r="I31" i="26"/>
  <c r="U31" i="26"/>
  <c r="D40" i="26"/>
  <c r="D72" i="26" s="1"/>
  <c r="H40" i="26"/>
  <c r="H72" i="26" s="1"/>
  <c r="M50" i="26"/>
  <c r="M45" i="26" s="1"/>
  <c r="M77" i="26" s="1"/>
  <c r="W40" i="26"/>
  <c r="W72" i="26" s="1"/>
  <c r="J50" i="26"/>
  <c r="J45" i="26" s="1"/>
  <c r="J77" i="26" s="1"/>
  <c r="O69" i="26"/>
  <c r="Z98" i="26"/>
  <c r="Z97" i="26"/>
  <c r="O68" i="26"/>
  <c r="O40" i="26"/>
  <c r="F63" i="26"/>
  <c r="T40" i="26"/>
  <c r="T72" i="26" s="1"/>
  <c r="L67" i="26"/>
  <c r="Z100" i="26"/>
  <c r="Z90" i="26"/>
  <c r="O31" i="26"/>
  <c r="E66" i="26"/>
  <c r="E40" i="26"/>
  <c r="E72" i="26" s="1"/>
  <c r="I66" i="26"/>
  <c r="I40" i="26"/>
  <c r="I72" i="26" s="1"/>
  <c r="Q40" i="26"/>
  <c r="Q72" i="26" s="1"/>
  <c r="Y66" i="26"/>
  <c r="Y40" i="26"/>
  <c r="Y72" i="26" s="1"/>
  <c r="E67" i="26"/>
  <c r="F50" i="26"/>
  <c r="F45" i="26" s="1"/>
  <c r="F77" i="26" s="1"/>
  <c r="M67" i="26"/>
  <c r="N50" i="26"/>
  <c r="N45" i="26" s="1"/>
  <c r="N77" i="26" s="1"/>
  <c r="J63" i="26"/>
  <c r="Z63" i="26"/>
  <c r="Q66" i="26"/>
  <c r="O71" i="26"/>
  <c r="Z96" i="26"/>
  <c r="O67" i="26"/>
  <c r="P50" i="26"/>
  <c r="P45" i="26" s="1"/>
  <c r="P77" i="26" s="1"/>
  <c r="AB21" i="26"/>
  <c r="D61" i="26"/>
  <c r="D63" i="26" s="1"/>
  <c r="D31" i="26"/>
  <c r="H61" i="26"/>
  <c r="H63" i="26" s="1"/>
  <c r="H31" i="26"/>
  <c r="L61" i="26"/>
  <c r="L63" i="26" s="1"/>
  <c r="L31" i="26"/>
  <c r="P61" i="26"/>
  <c r="P63" i="26" s="1"/>
  <c r="P31" i="26"/>
  <c r="T61" i="26"/>
  <c r="T63" i="26" s="1"/>
  <c r="T31" i="26"/>
  <c r="X61" i="26"/>
  <c r="X63" i="26" s="1"/>
  <c r="X31" i="26"/>
  <c r="N91" i="26"/>
  <c r="C62" i="26"/>
  <c r="Z91" i="26"/>
  <c r="O62" i="26"/>
  <c r="AB30" i="26"/>
  <c r="J31" i="26"/>
  <c r="R31" i="26"/>
  <c r="Z31" i="26"/>
  <c r="F66" i="26"/>
  <c r="F40" i="26"/>
  <c r="F72" i="26" s="1"/>
  <c r="J66" i="26"/>
  <c r="J40" i="26"/>
  <c r="J72" i="26" s="1"/>
  <c r="N66" i="26"/>
  <c r="N40" i="26"/>
  <c r="N72" i="26" s="1"/>
  <c r="R66" i="26"/>
  <c r="R40" i="26"/>
  <c r="R72" i="26" s="1"/>
  <c r="V66" i="26"/>
  <c r="V40" i="26"/>
  <c r="V72" i="26" s="1"/>
  <c r="Z66" i="26"/>
  <c r="Z40" i="26"/>
  <c r="Z72" i="26" s="1"/>
  <c r="N97" i="26"/>
  <c r="AB36" i="26"/>
  <c r="R50" i="26"/>
  <c r="R45" i="26" s="1"/>
  <c r="R77" i="26" s="1"/>
  <c r="O61" i="26"/>
  <c r="O63" i="26" s="1"/>
  <c r="C68" i="26"/>
  <c r="V63" i="26"/>
  <c r="E50" i="26"/>
  <c r="E45" i="26" s="1"/>
  <c r="E77" i="26" s="1"/>
  <c r="D67" i="26"/>
  <c r="H67" i="26"/>
  <c r="I50" i="26"/>
  <c r="I45" i="26" s="1"/>
  <c r="I77" i="26" s="1"/>
  <c r="U67" i="26"/>
  <c r="V50" i="26"/>
  <c r="V45" i="26" s="1"/>
  <c r="V77" i="26" s="1"/>
  <c r="L40" i="26"/>
  <c r="L72" i="26" s="1"/>
  <c r="Z50" i="26"/>
  <c r="Z45" i="26" s="1"/>
  <c r="Z77" i="26" s="1"/>
  <c r="N90" i="26"/>
  <c r="AB90" i="26" s="1"/>
  <c r="C61" i="26"/>
  <c r="C31" i="26"/>
  <c r="K61" i="26"/>
  <c r="K63" i="26" s="1"/>
  <c r="K31" i="26"/>
  <c r="S61" i="26"/>
  <c r="S63" i="26" s="1"/>
  <c r="S31" i="26"/>
  <c r="AB29" i="26"/>
  <c r="U66" i="26"/>
  <c r="U40" i="26"/>
  <c r="U72" i="26" s="1"/>
  <c r="Q63" i="26"/>
  <c r="N96" i="26"/>
  <c r="P67" i="26"/>
  <c r="Q50" i="26"/>
  <c r="Q45" i="26" s="1"/>
  <c r="Q77" i="26" s="1"/>
  <c r="U50" i="26"/>
  <c r="U45" i="26" s="1"/>
  <c r="U77" i="26" s="1"/>
  <c r="T67" i="26"/>
  <c r="X67" i="26"/>
  <c r="Y50" i="26"/>
  <c r="Y45" i="26" s="1"/>
  <c r="Y77" i="26" s="1"/>
  <c r="N98" i="26"/>
  <c r="C69" i="26"/>
  <c r="AB37" i="26"/>
  <c r="C40" i="26"/>
  <c r="K40" i="26"/>
  <c r="K72" i="26" s="1"/>
  <c r="S40" i="26"/>
  <c r="S72" i="26" s="1"/>
  <c r="C77" i="26"/>
  <c r="C78" i="26"/>
  <c r="G50" i="26"/>
  <c r="G45" i="26" s="1"/>
  <c r="G77" i="26" s="1"/>
  <c r="W50" i="26"/>
  <c r="W45" i="26" s="1"/>
  <c r="W77" i="26" s="1"/>
  <c r="R63" i="26"/>
  <c r="N95" i="26"/>
  <c r="Z95" i="26"/>
  <c r="O66" i="26"/>
  <c r="AB34" i="26"/>
  <c r="C70" i="26"/>
  <c r="AB70" i="26" s="1"/>
  <c r="N99" i="26"/>
  <c r="Z99" i="26"/>
  <c r="O70" i="26"/>
  <c r="AB38" i="26"/>
  <c r="K50" i="26"/>
  <c r="K45" i="26" s="1"/>
  <c r="K77" i="26" s="1"/>
  <c r="S50" i="26"/>
  <c r="S45" i="26" s="1"/>
  <c r="S77" i="26" s="1"/>
  <c r="D50" i="26"/>
  <c r="D45" i="26" s="1"/>
  <c r="D77" i="26" s="1"/>
  <c r="G67" i="26"/>
  <c r="H50" i="26"/>
  <c r="H45" i="26" s="1"/>
  <c r="H77" i="26" s="1"/>
  <c r="L50" i="26"/>
  <c r="L45" i="26" s="1"/>
  <c r="L77" i="26" s="1"/>
  <c r="T50" i="26"/>
  <c r="T45" i="26" s="1"/>
  <c r="T77" i="26" s="1"/>
  <c r="W67" i="26"/>
  <c r="X50" i="26"/>
  <c r="X45" i="26" s="1"/>
  <c r="X77" i="26" s="1"/>
  <c r="AB35" i="26"/>
  <c r="N100" i="26"/>
  <c r="C71" i="26"/>
  <c r="AB39" i="26"/>
  <c r="C66" i="26"/>
  <c r="AB66" i="26" s="1"/>
  <c r="K67" i="26"/>
  <c r="E8" i="25"/>
  <c r="I8" i="25"/>
  <c r="M8" i="25"/>
  <c r="C18" i="25"/>
  <c r="C20" i="25" s="1"/>
  <c r="C25" i="25" s="1"/>
  <c r="D4" i="25" s="1"/>
  <c r="G18" i="25"/>
  <c r="K18" i="25"/>
  <c r="P18" i="25"/>
  <c r="P20" i="25" s="1"/>
  <c r="P25" i="25" s="1"/>
  <c r="O16" i="25"/>
  <c r="O24" i="25"/>
  <c r="D18" i="25"/>
  <c r="H18" i="25"/>
  <c r="L18" i="25"/>
  <c r="O13" i="25"/>
  <c r="O17" i="25"/>
  <c r="E18" i="25"/>
  <c r="I18" i="25"/>
  <c r="M18" i="25"/>
  <c r="O14" i="25"/>
  <c r="O22" i="25"/>
  <c r="D8" i="25"/>
  <c r="H8" i="25"/>
  <c r="L8" i="25"/>
  <c r="O7" i="25"/>
  <c r="F18" i="25"/>
  <c r="J18" i="25"/>
  <c r="N18" i="25"/>
  <c r="O15" i="25"/>
  <c r="O23" i="25"/>
  <c r="O6" i="25"/>
  <c r="O12" i="25"/>
  <c r="F237" i="24"/>
  <c r="F263" i="24"/>
  <c r="D253" i="24"/>
  <c r="D234" i="24"/>
  <c r="D238" i="24"/>
  <c r="D261" i="24"/>
  <c r="F258" i="24"/>
  <c r="F256" i="24"/>
  <c r="F254" i="24"/>
  <c r="D254" i="24"/>
  <c r="F262" i="24"/>
  <c r="D262" i="24"/>
  <c r="F234" i="24"/>
  <c r="D237" i="24"/>
  <c r="D240" i="24"/>
  <c r="D252" i="24"/>
  <c r="D255" i="24"/>
  <c r="D260" i="24"/>
  <c r="D263" i="24"/>
  <c r="D233" i="24"/>
  <c r="D236" i="24"/>
  <c r="F238" i="24"/>
  <c r="D241" i="24"/>
  <c r="D244" i="24"/>
  <c r="D251" i="24"/>
  <c r="D256" i="24"/>
  <c r="D259" i="24"/>
  <c r="D264" i="24"/>
  <c r="D235" i="24"/>
  <c r="D243" i="24"/>
  <c r="D239" i="24"/>
  <c r="D242" i="24"/>
  <c r="D257" i="24"/>
  <c r="D265" i="24"/>
  <c r="AB98" i="26" l="1"/>
  <c r="AB68" i="26"/>
  <c r="AB97" i="26"/>
  <c r="AB91" i="26"/>
  <c r="AB67" i="26"/>
  <c r="Z92" i="26"/>
  <c r="AB99" i="26"/>
  <c r="AB71" i="26"/>
  <c r="AB95" i="26"/>
  <c r="N106" i="26"/>
  <c r="Z106" i="26"/>
  <c r="N92" i="26"/>
  <c r="C42" i="26"/>
  <c r="Z101" i="26"/>
  <c r="O72" i="26"/>
  <c r="AB77" i="26"/>
  <c r="N101" i="26"/>
  <c r="C72" i="26"/>
  <c r="AB100" i="26"/>
  <c r="AB69" i="26"/>
  <c r="AB96" i="26"/>
  <c r="C63" i="26"/>
  <c r="AB63" i="26" s="1"/>
  <c r="AB61" i="26"/>
  <c r="AB62" i="26"/>
  <c r="O8" i="25"/>
  <c r="O18" i="25"/>
  <c r="D20" i="25"/>
  <c r="D25" i="25" s="1"/>
  <c r="E4" i="25" s="1"/>
  <c r="E20" i="25" s="1"/>
  <c r="E25" i="25" s="1"/>
  <c r="F4" i="25" s="1"/>
  <c r="F20" i="25" s="1"/>
  <c r="F25" i="25" s="1"/>
  <c r="G4" i="25" s="1"/>
  <c r="G20" i="25" s="1"/>
  <c r="G25" i="25" s="1"/>
  <c r="H4" i="25" s="1"/>
  <c r="H20" i="25" s="1"/>
  <c r="H25" i="25" s="1"/>
  <c r="I4" i="25" s="1"/>
  <c r="I20" i="25" s="1"/>
  <c r="I25" i="25" s="1"/>
  <c r="J4" i="25" s="1"/>
  <c r="J20" i="25" s="1"/>
  <c r="J25" i="25" s="1"/>
  <c r="K4" i="25" s="1"/>
  <c r="K20" i="25" s="1"/>
  <c r="K25" i="25" s="1"/>
  <c r="L4" i="25" s="1"/>
  <c r="L20" i="25" s="1"/>
  <c r="L25" i="25" s="1"/>
  <c r="M4" i="25" s="1"/>
  <c r="M20" i="25" s="1"/>
  <c r="M25" i="25" s="1"/>
  <c r="N4" i="25" s="1"/>
  <c r="N20" i="25" s="1"/>
  <c r="N25" i="25" s="1"/>
  <c r="O20" i="25"/>
  <c r="O25" i="25" s="1"/>
  <c r="AB72" i="26" l="1"/>
  <c r="AB106" i="26"/>
  <c r="AB101" i="26"/>
  <c r="C74" i="26"/>
  <c r="C49" i="26"/>
  <c r="C44" i="26"/>
  <c r="C47" i="26" s="1"/>
  <c r="AB92" i="26"/>
  <c r="N103" i="26"/>
  <c r="C79" i="26" l="1"/>
  <c r="D27" i="26"/>
  <c r="C76" i="26"/>
  <c r="D59" i="26" l="1"/>
  <c r="D42" i="26"/>
  <c r="D74" i="26" l="1"/>
  <c r="D49" i="26"/>
  <c r="D44" i="26"/>
  <c r="D47" i="26" s="1"/>
  <c r="D79" i="26" l="1"/>
  <c r="E27" i="26"/>
  <c r="D76" i="26"/>
  <c r="E59" i="26" l="1"/>
  <c r="E42" i="26"/>
  <c r="E74" i="26" l="1"/>
  <c r="E49" i="26"/>
  <c r="E44" i="26"/>
  <c r="E47" i="26" s="1"/>
  <c r="E79" i="26" l="1"/>
  <c r="F27" i="26"/>
  <c r="E76" i="26"/>
  <c r="F59" i="26" l="1"/>
  <c r="F42" i="26"/>
  <c r="F47" i="26" l="1"/>
  <c r="F74" i="26"/>
  <c r="F49" i="26"/>
  <c r="F44" i="26"/>
  <c r="F79" i="26" l="1"/>
  <c r="G27" i="26"/>
  <c r="F76" i="26"/>
  <c r="G59" i="26" l="1"/>
  <c r="G42" i="26"/>
  <c r="G74" i="26" l="1"/>
  <c r="G49" i="26"/>
  <c r="G44" i="26"/>
  <c r="G47" i="26" s="1"/>
  <c r="G79" i="26" l="1"/>
  <c r="H27" i="26"/>
  <c r="G76" i="26"/>
  <c r="H59" i="26" l="1"/>
  <c r="H42" i="26"/>
  <c r="H74" i="26" l="1"/>
  <c r="H49" i="26"/>
  <c r="H44" i="26"/>
  <c r="H76" i="26" s="1"/>
  <c r="H47" i="26" l="1"/>
  <c r="H79" i="26" l="1"/>
  <c r="I27" i="26"/>
  <c r="I59" i="26" l="1"/>
  <c r="I42" i="26"/>
  <c r="I74" i="26" l="1"/>
  <c r="I49" i="26"/>
  <c r="I44" i="26"/>
  <c r="I76" i="26" s="1"/>
  <c r="I47" i="26" l="1"/>
  <c r="J27" i="26" l="1"/>
  <c r="I79" i="26"/>
  <c r="J42" i="26" l="1"/>
  <c r="J59" i="26"/>
  <c r="J74" i="26" l="1"/>
  <c r="J49" i="26"/>
  <c r="J44" i="26"/>
  <c r="J76" i="26" s="1"/>
  <c r="J47" i="26" l="1"/>
  <c r="J79" i="26" l="1"/>
  <c r="K27" i="26"/>
  <c r="K59" i="26" l="1"/>
  <c r="K42" i="26"/>
  <c r="K74" i="26" l="1"/>
  <c r="K49" i="26"/>
  <c r="K44" i="26"/>
  <c r="K76" i="26" s="1"/>
  <c r="K47" i="26" l="1"/>
  <c r="K79" i="26" l="1"/>
  <c r="L27" i="26"/>
  <c r="L59" i="26" l="1"/>
  <c r="L42" i="26"/>
  <c r="L74" i="26" l="1"/>
  <c r="L49" i="26"/>
  <c r="L44" i="26"/>
  <c r="L76" i="26" s="1"/>
  <c r="L46" i="26" l="1"/>
  <c r="L78" i="26" l="1"/>
  <c r="L47" i="26"/>
  <c r="L79" i="26" l="1"/>
  <c r="M27" i="26"/>
  <c r="M59" i="26" l="1"/>
  <c r="M42" i="26"/>
  <c r="M49" i="26" l="1"/>
  <c r="M74" i="26"/>
  <c r="M44" i="26"/>
  <c r="M76" i="26" s="1"/>
  <c r="M46" i="26" l="1"/>
  <c r="M78" i="26" l="1"/>
  <c r="M47" i="26"/>
  <c r="M79" i="26" l="1"/>
  <c r="N27" i="26"/>
  <c r="N59" i="26" l="1"/>
  <c r="N42" i="26"/>
  <c r="N74" i="26" l="1"/>
  <c r="N49" i="26"/>
  <c r="N44" i="26"/>
  <c r="N76" i="26" s="1"/>
  <c r="N46" i="26" l="1"/>
  <c r="N78" i="26" l="1"/>
  <c r="N107" i="26"/>
  <c r="N47" i="26"/>
  <c r="N79" i="26" l="1"/>
  <c r="O27" i="26"/>
  <c r="Z88" i="26" l="1"/>
  <c r="Z103" i="26" s="1"/>
  <c r="O42" i="26"/>
  <c r="O59" i="26"/>
  <c r="O74" i="26" l="1"/>
  <c r="O49" i="26"/>
  <c r="O44" i="26"/>
  <c r="O46" i="26" l="1"/>
  <c r="O76" i="26"/>
  <c r="O78" i="26" l="1"/>
  <c r="O47" i="26"/>
  <c r="O79" i="26" l="1"/>
  <c r="P27" i="26"/>
  <c r="P59" i="26" l="1"/>
  <c r="P42" i="26"/>
  <c r="P74" i="26" l="1"/>
  <c r="P49" i="26"/>
  <c r="P44" i="26"/>
  <c r="P46" i="26" l="1"/>
  <c r="P76" i="26"/>
  <c r="P78" i="26" l="1"/>
  <c r="P47" i="26"/>
  <c r="P79" i="26" l="1"/>
  <c r="Q27" i="26"/>
  <c r="Q59" i="26" l="1"/>
  <c r="Q42" i="26"/>
  <c r="Q74" i="26" l="1"/>
  <c r="Q49" i="26"/>
  <c r="Q44" i="26"/>
  <c r="Q76" i="26" l="1"/>
  <c r="Q46" i="26"/>
  <c r="Q78" i="26" l="1"/>
  <c r="Q47" i="26"/>
  <c r="Q79" i="26" l="1"/>
  <c r="R27" i="26"/>
  <c r="R42" i="26" l="1"/>
  <c r="R59" i="26"/>
  <c r="R74" i="26" l="1"/>
  <c r="R49" i="26"/>
  <c r="R44" i="26"/>
  <c r="R76" i="26" l="1"/>
  <c r="R46" i="26"/>
  <c r="R78" i="26" l="1"/>
  <c r="R47" i="26"/>
  <c r="S27" i="26" l="1"/>
  <c r="R79" i="26"/>
  <c r="S59" i="26" l="1"/>
  <c r="S42" i="26"/>
  <c r="S74" i="26" l="1"/>
  <c r="S49" i="26"/>
  <c r="S44" i="26"/>
  <c r="S76" i="26" l="1"/>
  <c r="S46" i="26"/>
  <c r="S78" i="26" l="1"/>
  <c r="S47" i="26"/>
  <c r="S79" i="26" l="1"/>
  <c r="T27" i="26"/>
  <c r="T59" i="26" l="1"/>
  <c r="T42" i="26"/>
  <c r="T74" i="26" l="1"/>
  <c r="T49" i="26"/>
  <c r="T46" i="26" s="1"/>
  <c r="T78" i="26" s="1"/>
  <c r="T44" i="26"/>
  <c r="T76" i="26" s="1"/>
  <c r="T47" i="26" l="1"/>
  <c r="T79" i="26" l="1"/>
  <c r="U27" i="26"/>
  <c r="U59" i="26" l="1"/>
  <c r="U42" i="26"/>
  <c r="U74" i="26" l="1"/>
  <c r="U49" i="26"/>
  <c r="U46" i="26" s="1"/>
  <c r="U78" i="26" s="1"/>
  <c r="U44" i="26"/>
  <c r="U76" i="26" s="1"/>
  <c r="U47" i="26" l="1"/>
  <c r="U79" i="26" l="1"/>
  <c r="V27" i="26"/>
  <c r="V59" i="26" l="1"/>
  <c r="V42" i="26"/>
  <c r="V49" i="26" l="1"/>
  <c r="V46" i="26" s="1"/>
  <c r="V78" i="26" s="1"/>
  <c r="V74" i="26"/>
  <c r="V44" i="26"/>
  <c r="V76" i="26" s="1"/>
  <c r="V47" i="26" l="1"/>
  <c r="V79" i="26" l="1"/>
  <c r="W27" i="26"/>
  <c r="W42" i="26" l="1"/>
  <c r="W59" i="26"/>
  <c r="W74" i="26" l="1"/>
  <c r="W49" i="26"/>
  <c r="W46" i="26" s="1"/>
  <c r="W78" i="26" s="1"/>
  <c r="W44" i="26"/>
  <c r="W76" i="26" s="1"/>
  <c r="W47" i="26" l="1"/>
  <c r="W79" i="26" l="1"/>
  <c r="X27" i="26"/>
  <c r="X59" i="26" l="1"/>
  <c r="X42" i="26"/>
  <c r="X74" i="26" l="1"/>
  <c r="X49" i="26"/>
  <c r="X46" i="26" s="1"/>
  <c r="X78" i="26" s="1"/>
  <c r="X44" i="26"/>
  <c r="X76" i="26" s="1"/>
  <c r="X47" i="26" l="1"/>
  <c r="X79" i="26" l="1"/>
  <c r="Y27" i="26"/>
  <c r="Y59" i="26" l="1"/>
  <c r="Y42" i="26"/>
  <c r="Y74" i="26" l="1"/>
  <c r="Y49" i="26"/>
  <c r="Y46" i="26" s="1"/>
  <c r="Y78" i="26" s="1"/>
  <c r="Y44" i="26"/>
  <c r="Y76" i="26" s="1"/>
  <c r="Y47" i="26" l="1"/>
  <c r="Z27" i="26" l="1"/>
  <c r="Y79" i="26"/>
  <c r="Z42" i="26" l="1"/>
  <c r="Z59" i="26"/>
  <c r="Z74" i="26" l="1"/>
  <c r="AB74" i="26" s="1"/>
  <c r="Z49" i="26"/>
  <c r="Z46" i="26" s="1"/>
  <c r="Z44" i="26"/>
  <c r="Z76" i="26" l="1"/>
  <c r="AB76" i="26" s="1"/>
  <c r="N105" i="26"/>
  <c r="Z105" i="26"/>
  <c r="Z108" i="26" s="1"/>
  <c r="Z47" i="26"/>
  <c r="Z79" i="26" s="1"/>
  <c r="AB79" i="26" s="1"/>
  <c r="Z78" i="26"/>
  <c r="AB78" i="26" s="1"/>
  <c r="Z107" i="26"/>
  <c r="AB107" i="26" s="1"/>
  <c r="AB105" i="26" l="1"/>
  <c r="AB2" i="26" s="1"/>
  <c r="F1" i="26" s="1"/>
  <c r="N108" i="26"/>
  <c r="G14" i="23" l="1"/>
  <c r="F14" i="23"/>
  <c r="E14" i="23"/>
  <c r="D14" i="23"/>
  <c r="C14" i="23"/>
  <c r="H13" i="23"/>
  <c r="H12" i="23"/>
  <c r="H11" i="23"/>
  <c r="H10" i="23"/>
  <c r="H9" i="23"/>
  <c r="H8" i="23"/>
  <c r="H7" i="23"/>
  <c r="H6" i="23"/>
  <c r="H14" i="23" s="1"/>
  <c r="H5" i="23"/>
  <c r="H4" i="23"/>
  <c r="J14" i="23" s="1"/>
  <c r="G14" i="22"/>
  <c r="F14" i="22"/>
  <c r="E14" i="22"/>
  <c r="D14" i="22"/>
  <c r="C14" i="22"/>
  <c r="J14" i="22" s="1"/>
  <c r="H13" i="22"/>
  <c r="H12" i="22"/>
  <c r="H11" i="22"/>
  <c r="H10" i="22"/>
  <c r="H9" i="22"/>
  <c r="H8" i="22"/>
  <c r="H7" i="22"/>
  <c r="H6" i="22"/>
  <c r="H5" i="22"/>
  <c r="H4" i="22"/>
  <c r="H14" i="22" s="1"/>
  <c r="G14" i="21"/>
  <c r="F14" i="21"/>
  <c r="E14" i="21"/>
  <c r="D14" i="21"/>
  <c r="C14" i="21"/>
  <c r="H13" i="21"/>
  <c r="H12" i="21"/>
  <c r="H11" i="21"/>
  <c r="H10" i="21"/>
  <c r="H9" i="21"/>
  <c r="H8" i="21"/>
  <c r="H7" i="21"/>
  <c r="H6" i="21"/>
  <c r="H5" i="21"/>
  <c r="H4" i="21"/>
  <c r="J14" i="21" s="1"/>
  <c r="H7" i="20"/>
  <c r="H5" i="20"/>
  <c r="H6" i="20"/>
  <c r="H8" i="20"/>
  <c r="H9" i="20"/>
  <c r="H10" i="20"/>
  <c r="H11" i="20"/>
  <c r="H12" i="20"/>
  <c r="H13" i="20"/>
  <c r="H4" i="20"/>
  <c r="G14" i="20"/>
  <c r="F14" i="20"/>
  <c r="E14" i="20"/>
  <c r="D14" i="20"/>
  <c r="C14" i="20"/>
  <c r="H7" i="19"/>
  <c r="H5" i="19"/>
  <c r="H6" i="19"/>
  <c r="H14" i="19"/>
  <c r="H8" i="19"/>
  <c r="H9" i="19"/>
  <c r="H10" i="19"/>
  <c r="H11" i="19"/>
  <c r="H12" i="19"/>
  <c r="H13" i="19"/>
  <c r="G14" i="19"/>
  <c r="F14" i="19"/>
  <c r="E14" i="19"/>
  <c r="D14" i="19"/>
  <c r="C14" i="19"/>
  <c r="H4" i="19"/>
  <c r="H4" i="18"/>
  <c r="G14" i="18"/>
  <c r="F14" i="18"/>
  <c r="E14" i="18"/>
  <c r="D14" i="18"/>
  <c r="C14" i="18"/>
  <c r="H14" i="18"/>
  <c r="H14" i="21" l="1"/>
  <c r="H14" i="20"/>
  <c r="A59" i="17" l="1"/>
  <c r="D52" i="17"/>
  <c r="D51" i="17"/>
  <c r="D50" i="17"/>
  <c r="E44" i="17"/>
  <c r="E41" i="17"/>
  <c r="E40" i="17"/>
  <c r="E36" i="17"/>
  <c r="E35" i="17"/>
  <c r="D33" i="17"/>
  <c r="D32" i="17"/>
  <c r="E31" i="17"/>
  <c r="D31" i="17"/>
  <c r="E30" i="17"/>
  <c r="D30" i="17"/>
  <c r="E25" i="17"/>
  <c r="E24" i="17"/>
  <c r="E22" i="17"/>
  <c r="E21" i="17"/>
  <c r="J11" i="17"/>
  <c r="G11" i="17"/>
  <c r="E10" i="17"/>
  <c r="A41" i="16"/>
  <c r="AG36" i="16"/>
  <c r="AG35" i="16"/>
  <c r="AG15" i="16"/>
  <c r="AH15" i="16" s="1"/>
  <c r="AI15" i="16" s="1"/>
  <c r="D7" i="16"/>
  <c r="A49" i="17" l="1"/>
  <c r="A55" i="17"/>
  <c r="A29" i="17"/>
  <c r="A47" i="17"/>
  <c r="A57" i="17"/>
  <c r="AH16" i="16"/>
  <c r="AH22" i="16" s="1"/>
  <c r="AI16" i="16"/>
  <c r="AI22" i="16" s="1"/>
  <c r="AF30" i="16"/>
  <c r="AG37" i="16"/>
  <c r="AG38" i="16" s="1"/>
  <c r="AF38" i="16"/>
  <c r="AF14" i="16"/>
  <c r="AF19" i="16"/>
  <c r="AF20" i="16"/>
  <c r="AJ15" i="16"/>
  <c r="AH17" i="16"/>
  <c r="AG16" i="16"/>
  <c r="AG17" i="16"/>
  <c r="AG28" i="16"/>
  <c r="AH35" i="16"/>
  <c r="AG39" i="16"/>
  <c r="AH37" i="16" l="1"/>
  <c r="AI36" i="16" s="1"/>
  <c r="AH18" i="16"/>
  <c r="AI18" i="16"/>
  <c r="AI17" i="16"/>
  <c r="AF22" i="16"/>
  <c r="AH36" i="16"/>
  <c r="AF21" i="16"/>
  <c r="AG29" i="16"/>
  <c r="AH28" i="16" s="1"/>
  <c r="AH21" i="16"/>
  <c r="AG13" i="16"/>
  <c r="AI35" i="16"/>
  <c r="AH39" i="16"/>
  <c r="AG22" i="16"/>
  <c r="AG18" i="16"/>
  <c r="AG21" i="16"/>
  <c r="AJ16" i="16"/>
  <c r="AK15" i="16"/>
  <c r="AI37" i="16" l="1"/>
  <c r="AI38" i="16" s="1"/>
  <c r="AH38" i="16"/>
  <c r="AI21" i="16"/>
  <c r="AG30" i="16"/>
  <c r="AI39" i="16"/>
  <c r="AJ35" i="16"/>
  <c r="AJ18" i="16"/>
  <c r="AJ22" i="16"/>
  <c r="AG20" i="16"/>
  <c r="AG14" i="16"/>
  <c r="AG19" i="16"/>
  <c r="AL15" i="16"/>
  <c r="AK16" i="16"/>
  <c r="AK17" i="16" s="1"/>
  <c r="AJ17" i="16"/>
  <c r="AH29" i="16"/>
  <c r="AI28" i="16" s="1"/>
  <c r="AJ36" i="16" l="1"/>
  <c r="AJ37" i="16"/>
  <c r="AI29" i="16"/>
  <c r="AJ28" i="16" s="1"/>
  <c r="AJ21" i="16"/>
  <c r="AK36" i="16"/>
  <c r="AK37" i="16"/>
  <c r="AG23" i="16"/>
  <c r="AH13" i="16"/>
  <c r="AJ39" i="16"/>
  <c r="AK35" i="16"/>
  <c r="AH30" i="16"/>
  <c r="AK22" i="16"/>
  <c r="AK18" i="16"/>
  <c r="AK21" i="16" s="1"/>
  <c r="AJ38" i="16"/>
  <c r="AL16" i="16"/>
  <c r="AM15" i="16"/>
  <c r="AI30" i="16" l="1"/>
  <c r="AM16" i="16"/>
  <c r="AM17" i="16" s="1"/>
  <c r="AN15" i="16"/>
  <c r="AL35" i="16"/>
  <c r="AK39" i="16"/>
  <c r="AL18" i="16"/>
  <c r="AL22" i="16"/>
  <c r="AL37" i="16"/>
  <c r="AL36" i="16"/>
  <c r="AJ29" i="16"/>
  <c r="AK28" i="16" s="1"/>
  <c r="AL17" i="16"/>
  <c r="AK38" i="16"/>
  <c r="AH20" i="16"/>
  <c r="AH19" i="16"/>
  <c r="AH14" i="16"/>
  <c r="AL38" i="16" l="1"/>
  <c r="AO15" i="16"/>
  <c r="AN16" i="16"/>
  <c r="AN17" i="16" s="1"/>
  <c r="AL21" i="16"/>
  <c r="AM37" i="16"/>
  <c r="AM36" i="16"/>
  <c r="AK29" i="16"/>
  <c r="AL28" i="16" s="1"/>
  <c r="AM22" i="16"/>
  <c r="AM18" i="16"/>
  <c r="AM21" i="16" s="1"/>
  <c r="AH23" i="16"/>
  <c r="AI13" i="16"/>
  <c r="AJ30" i="16"/>
  <c r="AM35" i="16"/>
  <c r="AL39" i="16"/>
  <c r="AM38" i="16" l="1"/>
  <c r="AK30" i="16"/>
  <c r="AI20" i="16"/>
  <c r="AI19" i="16"/>
  <c r="AI14" i="16"/>
  <c r="AP15" i="16"/>
  <c r="AO16" i="16"/>
  <c r="AO17" i="16" s="1"/>
  <c r="AL29" i="16"/>
  <c r="AM28" i="16" s="1"/>
  <c r="AN36" i="16"/>
  <c r="AN37" i="16"/>
  <c r="AN22" i="16"/>
  <c r="AN18" i="16"/>
  <c r="AN21" i="16" s="1"/>
  <c r="AM39" i="16"/>
  <c r="AN35" i="16"/>
  <c r="AN38" i="16" l="1"/>
  <c r="AI23" i="16"/>
  <c r="AJ13" i="16"/>
  <c r="AM29" i="16"/>
  <c r="AN28" i="16" s="1"/>
  <c r="AL30" i="16"/>
  <c r="AP16" i="16"/>
  <c r="AP17" i="16" s="1"/>
  <c r="AQ15" i="16"/>
  <c r="AO22" i="16"/>
  <c r="AO18" i="16"/>
  <c r="AO21" i="16" s="1"/>
  <c r="AO35" i="16"/>
  <c r="AN39" i="16"/>
  <c r="AO37" i="16"/>
  <c r="AO36" i="16"/>
  <c r="AO38" i="16" l="1"/>
  <c r="AP35" i="16"/>
  <c r="AO39" i="16"/>
  <c r="AP22" i="16"/>
  <c r="AP18" i="16"/>
  <c r="AP21" i="16" s="1"/>
  <c r="AJ14" i="16"/>
  <c r="AJ19" i="16"/>
  <c r="AJ20" i="16"/>
  <c r="AP37" i="16"/>
  <c r="AP36" i="16"/>
  <c r="AN29" i="16"/>
  <c r="AO28" i="16" s="1"/>
  <c r="AQ16" i="16"/>
  <c r="AQ17" i="16" s="1"/>
  <c r="AR15" i="16"/>
  <c r="AM30" i="16"/>
  <c r="AP38" i="16" l="1"/>
  <c r="AQ36" i="16"/>
  <c r="AQ37" i="16"/>
  <c r="AR16" i="16"/>
  <c r="AR17" i="16" s="1"/>
  <c r="AS15" i="16"/>
  <c r="AO29" i="16"/>
  <c r="AP28" i="16" s="1"/>
  <c r="AN30" i="16"/>
  <c r="AJ23" i="16"/>
  <c r="AK13" i="16"/>
  <c r="AQ18" i="16"/>
  <c r="AQ21" i="16" s="1"/>
  <c r="AQ22" i="16"/>
  <c r="AP39" i="16"/>
  <c r="AQ35" i="16"/>
  <c r="AO30" i="16" l="1"/>
  <c r="AP29" i="16"/>
  <c r="AP30" i="16" s="1"/>
  <c r="AT15" i="16"/>
  <c r="AS16" i="16"/>
  <c r="AS17" i="16" s="1"/>
  <c r="AQ38" i="16"/>
  <c r="AR36" i="16"/>
  <c r="AR37" i="16"/>
  <c r="AQ39" i="16"/>
  <c r="AR35" i="16"/>
  <c r="AK19" i="16"/>
  <c r="AK20" i="16"/>
  <c r="AK14" i="16"/>
  <c r="AR22" i="16"/>
  <c r="AR18" i="16"/>
  <c r="AR21" i="16" s="1"/>
  <c r="AL13" i="16" l="1"/>
  <c r="AK23" i="16"/>
  <c r="AR39" i="16"/>
  <c r="AS35" i="16"/>
  <c r="AT16" i="16"/>
  <c r="AU15" i="16"/>
  <c r="AS36" i="16"/>
  <c r="AS37" i="16"/>
  <c r="AR38" i="16"/>
  <c r="AS22" i="16"/>
  <c r="AS18" i="16"/>
  <c r="AS21" i="16" s="1"/>
  <c r="H6" i="14"/>
  <c r="G6" i="14"/>
  <c r="F6" i="14"/>
  <c r="E6" i="14"/>
  <c r="D6" i="14"/>
  <c r="C6" i="14"/>
  <c r="F8" i="13"/>
  <c r="G8" i="13" s="1"/>
  <c r="H8" i="13" s="1"/>
  <c r="E8" i="13"/>
  <c r="D7" i="13"/>
  <c r="E6" i="13" s="1"/>
  <c r="E7" i="13" s="1"/>
  <c r="F6" i="13" s="1"/>
  <c r="F7" i="13" s="1"/>
  <c r="G6" i="13" s="1"/>
  <c r="G7" i="13" s="1"/>
  <c r="H6" i="13" s="1"/>
  <c r="H7" i="13" s="1"/>
  <c r="E8" i="12"/>
  <c r="F8" i="12" s="1"/>
  <c r="G8" i="12" s="1"/>
  <c r="H8" i="12" s="1"/>
  <c r="D7" i="12"/>
  <c r="E6" i="12" s="1"/>
  <c r="E7" i="12" s="1"/>
  <c r="F6" i="12" s="1"/>
  <c r="F7" i="12" s="1"/>
  <c r="G6" i="12" s="1"/>
  <c r="G7" i="12" s="1"/>
  <c r="H6" i="12" s="1"/>
  <c r="H7" i="12" s="1"/>
  <c r="E8" i="11"/>
  <c r="F8" i="11" s="1"/>
  <c r="G8" i="11" s="1"/>
  <c r="H8" i="11" s="1"/>
  <c r="D7" i="11"/>
  <c r="E6" i="11" s="1"/>
  <c r="E7" i="11" s="1"/>
  <c r="F6" i="11" s="1"/>
  <c r="F7" i="11" s="1"/>
  <c r="G6" i="11" s="1"/>
  <c r="G7" i="11" s="1"/>
  <c r="H6" i="11" s="1"/>
  <c r="H7" i="11" s="1"/>
  <c r="E8" i="10"/>
  <c r="F8" i="10" s="1"/>
  <c r="G8" i="10" s="1"/>
  <c r="H8" i="10" s="1"/>
  <c r="D7" i="10"/>
  <c r="E6" i="10" s="1"/>
  <c r="E7" i="10" s="1"/>
  <c r="F6" i="10" s="1"/>
  <c r="F7" i="10" s="1"/>
  <c r="G6" i="10" s="1"/>
  <c r="G7" i="10" s="1"/>
  <c r="H6" i="10" s="1"/>
  <c r="H7" i="10" s="1"/>
  <c r="AS38" i="16" l="1"/>
  <c r="AT22" i="16"/>
  <c r="AT18" i="16"/>
  <c r="AT35" i="16"/>
  <c r="AS39" i="16"/>
  <c r="AT37" i="16"/>
  <c r="AT36" i="16"/>
  <c r="AT38" i="16" s="1"/>
  <c r="AT17" i="16"/>
  <c r="AU16" i="16"/>
  <c r="AV15" i="16"/>
  <c r="AL20" i="16"/>
  <c r="AL19" i="16"/>
  <c r="AL14" i="16"/>
  <c r="E24" i="9"/>
  <c r="E13" i="9"/>
  <c r="E16" i="9" s="1"/>
  <c r="AU22" i="16" l="1"/>
  <c r="AU18" i="16"/>
  <c r="AT21" i="16"/>
  <c r="AU35" i="16"/>
  <c r="AT39" i="16"/>
  <c r="AW15" i="16"/>
  <c r="AV16" i="16"/>
  <c r="AV17" i="16" s="1"/>
  <c r="AL23" i="16"/>
  <c r="AM13" i="16"/>
  <c r="AU17" i="16"/>
  <c r="AU37" i="16"/>
  <c r="AU36" i="16"/>
  <c r="D9" i="6"/>
  <c r="D9" i="5"/>
  <c r="AU38" i="16" l="1"/>
  <c r="AU21" i="16"/>
  <c r="AM20" i="16"/>
  <c r="AM19" i="16"/>
  <c r="AM14" i="16"/>
  <c r="AX15" i="16"/>
  <c r="AW16" i="16"/>
  <c r="AW17" i="16" s="1"/>
  <c r="AV36" i="16"/>
  <c r="AV37" i="16"/>
  <c r="AV22" i="16"/>
  <c r="AV18" i="16"/>
  <c r="AV21" i="16" s="1"/>
  <c r="AU39" i="16"/>
  <c r="AV35" i="16"/>
  <c r="D19" i="2"/>
  <c r="D20" i="2" s="1"/>
  <c r="E19" i="2"/>
  <c r="E20" i="2" s="1"/>
  <c r="F19" i="2"/>
  <c r="F20" i="2" s="1"/>
  <c r="C19" i="2"/>
  <c r="C20" i="2" s="1"/>
  <c r="D15" i="2"/>
  <c r="E15" i="2"/>
  <c r="F15" i="2"/>
  <c r="C15" i="2"/>
  <c r="C16" i="2" s="1"/>
  <c r="D14" i="2" s="1"/>
  <c r="D16" i="2" s="1"/>
  <c r="E14" i="2" s="1"/>
  <c r="E16" i="2" s="1"/>
  <c r="F14" i="2" s="1"/>
  <c r="F16" i="2" s="1"/>
  <c r="D19" i="4"/>
  <c r="D14" i="4"/>
  <c r="D13" i="4"/>
  <c r="D15" i="4" s="1"/>
  <c r="D20" i="4" s="1"/>
  <c r="D21" i="4" s="1"/>
  <c r="AV38" i="16" l="1"/>
  <c r="AW22" i="16"/>
  <c r="AW18" i="16"/>
  <c r="AW21" i="16" s="1"/>
  <c r="AW35" i="16"/>
  <c r="AV39" i="16"/>
  <c r="AW37" i="16"/>
  <c r="AW36" i="16"/>
  <c r="AX16" i="16"/>
  <c r="AX17" i="16" s="1"/>
  <c r="AY15" i="16"/>
  <c r="AM23" i="16"/>
  <c r="AN13" i="16"/>
  <c r="AX37" i="16" l="1"/>
  <c r="AX36" i="16"/>
  <c r="AW38" i="16"/>
  <c r="AY16" i="16"/>
  <c r="AZ15" i="16"/>
  <c r="AN14" i="16"/>
  <c r="AN20" i="16"/>
  <c r="AN19" i="16"/>
  <c r="AX22" i="16"/>
  <c r="AX18" i="16"/>
  <c r="AX21" i="16" s="1"/>
  <c r="AX35" i="16"/>
  <c r="AW39" i="16"/>
  <c r="AY35" i="16" l="1"/>
  <c r="AX39" i="16"/>
  <c r="AZ16" i="16"/>
  <c r="AZ17" i="16" s="1"/>
  <c r="BA15" i="16"/>
  <c r="AX38" i="16"/>
  <c r="AN23" i="16"/>
  <c r="AO13" i="16"/>
  <c r="AY22" i="16"/>
  <c r="AY18" i="16"/>
  <c r="AY17" i="16"/>
  <c r="AY36" i="16"/>
  <c r="AY37" i="16"/>
  <c r="AY21" i="16" l="1"/>
  <c r="AY38" i="16"/>
  <c r="AO20" i="16"/>
  <c r="AO14" i="16"/>
  <c r="AO19" i="16"/>
  <c r="AZ18" i="16"/>
  <c r="AZ21" i="16" s="1"/>
  <c r="AZ22" i="16"/>
  <c r="AZ36" i="16"/>
  <c r="AZ37" i="16"/>
  <c r="BB15" i="16"/>
  <c r="BA16" i="16"/>
  <c r="BA17" i="16" s="1"/>
  <c r="AY39" i="16"/>
  <c r="AZ35" i="16"/>
  <c r="AZ38" i="16" l="1"/>
  <c r="AO23" i="16"/>
  <c r="AP13" i="16"/>
  <c r="AZ39" i="16"/>
  <c r="BA35" i="16"/>
  <c r="BB16" i="16"/>
  <c r="BB17" i="16" s="1"/>
  <c r="BC15" i="16"/>
  <c r="BA22" i="16"/>
  <c r="BA18" i="16"/>
  <c r="BA21" i="16" s="1"/>
  <c r="BA36" i="16"/>
  <c r="BA37" i="16"/>
  <c r="BA38" i="16" l="1"/>
  <c r="BB18" i="16"/>
  <c r="BB21" i="16" s="1"/>
  <c r="BB22" i="16"/>
  <c r="AP20" i="16"/>
  <c r="AP19" i="16"/>
  <c r="AP14" i="16"/>
  <c r="BB35" i="16"/>
  <c r="BA39" i="16"/>
  <c r="BB37" i="16"/>
  <c r="BB36" i="16"/>
  <c r="BC16" i="16"/>
  <c r="BC17" i="16" s="1"/>
  <c r="BD15" i="16"/>
  <c r="BC22" i="16" l="1"/>
  <c r="BC18" i="16"/>
  <c r="BC21" i="16" s="1"/>
  <c r="BB38" i="16"/>
  <c r="BC35" i="16"/>
  <c r="BB39" i="16"/>
  <c r="BD16" i="16"/>
  <c r="BD17" i="16" s="1"/>
  <c r="BE15" i="16"/>
  <c r="BC37" i="16"/>
  <c r="BC36" i="16"/>
  <c r="AP23" i="16"/>
  <c r="AQ13" i="16"/>
  <c r="BC38" i="16" l="1"/>
  <c r="BD36" i="16"/>
  <c r="BD37" i="16"/>
  <c r="AQ19" i="16"/>
  <c r="AQ14" i="16"/>
  <c r="AQ20" i="16"/>
  <c r="BF15" i="16"/>
  <c r="BE16" i="16"/>
  <c r="BE17" i="16" s="1"/>
  <c r="BC39" i="16"/>
  <c r="BD35" i="16"/>
  <c r="BD22" i="16"/>
  <c r="BD18" i="16"/>
  <c r="BD21" i="16" s="1"/>
  <c r="BE35" i="16" l="1"/>
  <c r="BD39" i="16"/>
  <c r="BG15" i="16"/>
  <c r="BF16" i="16"/>
  <c r="BF17" i="16" s="1"/>
  <c r="AR13" i="16"/>
  <c r="AQ23" i="16"/>
  <c r="BE37" i="16"/>
  <c r="BE36" i="16"/>
  <c r="BE22" i="16"/>
  <c r="BE18" i="16"/>
  <c r="BE21" i="16" s="1"/>
  <c r="BD38" i="16"/>
  <c r="BE38" i="16" l="1"/>
  <c r="AR20" i="16"/>
  <c r="AR14" i="16"/>
  <c r="AR19" i="16"/>
  <c r="BG16" i="16"/>
  <c r="BG17" i="16" s="1"/>
  <c r="BH15" i="16"/>
  <c r="BF37" i="16"/>
  <c r="BF36" i="16"/>
  <c r="BF22" i="16"/>
  <c r="BF18" i="16"/>
  <c r="BF21" i="16" s="1"/>
  <c r="BF35" i="16"/>
  <c r="BE39" i="16"/>
  <c r="BF38" i="16" l="1"/>
  <c r="BF39" i="16"/>
  <c r="BG35" i="16"/>
  <c r="BG22" i="16"/>
  <c r="BG18" i="16"/>
  <c r="BG21" i="16" s="1"/>
  <c r="AR23" i="16"/>
  <c r="AS13" i="16"/>
  <c r="BG36" i="16"/>
  <c r="BG37" i="16"/>
  <c r="BH16" i="16"/>
  <c r="BH17" i="16" s="1"/>
  <c r="BI15" i="16"/>
  <c r="BH22" i="16" l="1"/>
  <c r="BH18" i="16"/>
  <c r="BH21" i="16" s="1"/>
  <c r="AS19" i="16"/>
  <c r="AS14" i="16"/>
  <c r="AS20" i="16"/>
  <c r="BG39" i="16"/>
  <c r="BH35" i="16"/>
  <c r="BH36" i="16"/>
  <c r="BH37" i="16"/>
  <c r="BJ15" i="16"/>
  <c r="BI16" i="16"/>
  <c r="BI17" i="16" s="1"/>
  <c r="BG38" i="16"/>
  <c r="BI22" i="16" l="1"/>
  <c r="BI18" i="16"/>
  <c r="BI21" i="16" s="1"/>
  <c r="BH38" i="16"/>
  <c r="AT13" i="16"/>
  <c r="AS23" i="16"/>
  <c r="BH39" i="16"/>
  <c r="BI35" i="16"/>
  <c r="BJ16" i="16"/>
  <c r="BJ17" i="16" s="1"/>
  <c r="BK15" i="16"/>
  <c r="BI36" i="16"/>
  <c r="BI37" i="16"/>
  <c r="BK16" i="16" l="1"/>
  <c r="BK17" i="16" s="1"/>
  <c r="BL15" i="16"/>
  <c r="AT20" i="16"/>
  <c r="AT19" i="16"/>
  <c r="AT14" i="16"/>
  <c r="BJ22" i="16"/>
  <c r="BJ18" i="16"/>
  <c r="BJ21" i="16" s="1"/>
  <c r="BJ37" i="16"/>
  <c r="BJ36" i="16"/>
  <c r="BI38" i="16"/>
  <c r="BJ35" i="16"/>
  <c r="BI39" i="16"/>
  <c r="BJ38" i="16" l="1"/>
  <c r="BK37" i="16"/>
  <c r="BK36" i="16"/>
  <c r="AT23" i="16"/>
  <c r="AU13" i="16"/>
  <c r="BM15" i="16"/>
  <c r="BL16" i="16"/>
  <c r="BK35" i="16"/>
  <c r="BJ39" i="16"/>
  <c r="BK22" i="16"/>
  <c r="BK18" i="16"/>
  <c r="BK21" i="16" s="1"/>
  <c r="AU20" i="16" l="1"/>
  <c r="AU14" i="16"/>
  <c r="AU19" i="16"/>
  <c r="BL18" i="16"/>
  <c r="BL22" i="16"/>
  <c r="BN15" i="16"/>
  <c r="BM16" i="16"/>
  <c r="BM17" i="16" s="1"/>
  <c r="BK38" i="16"/>
  <c r="BK39" i="16"/>
  <c r="BL35" i="16"/>
  <c r="BL17" i="16"/>
  <c r="BL36" i="16"/>
  <c r="BL37" i="16"/>
  <c r="BM37" i="16" l="1"/>
  <c r="BM36" i="16"/>
  <c r="BL38" i="16"/>
  <c r="BO15" i="16"/>
  <c r="BN16" i="16"/>
  <c r="AU23" i="16"/>
  <c r="AV13" i="16"/>
  <c r="BL21" i="16"/>
  <c r="BM35" i="16"/>
  <c r="BL39" i="16"/>
  <c r="BM22" i="16"/>
  <c r="BM18" i="16"/>
  <c r="BM21" i="16" s="1"/>
  <c r="BM38" i="16" l="1"/>
  <c r="BN22" i="16"/>
  <c r="BN18" i="16"/>
  <c r="BN17" i="16"/>
  <c r="AV14" i="16"/>
  <c r="AV20" i="16"/>
  <c r="AV19" i="16"/>
  <c r="BO16" i="16"/>
  <c r="BP15" i="16"/>
  <c r="BN35" i="16"/>
  <c r="BM39" i="16"/>
  <c r="BN37" i="16"/>
  <c r="BN36" i="16"/>
  <c r="BO22" i="16" l="1"/>
  <c r="BO18" i="16"/>
  <c r="BO35" i="16"/>
  <c r="BN39" i="16"/>
  <c r="BN21" i="16"/>
  <c r="BN38" i="16"/>
  <c r="BQ15" i="16"/>
  <c r="BP16" i="16"/>
  <c r="BP17" i="16" s="1"/>
  <c r="BO36" i="16"/>
  <c r="BO37" i="16"/>
  <c r="BO17" i="16"/>
  <c r="AW13" i="16"/>
  <c r="AV23" i="16"/>
  <c r="BP36" i="16" l="1"/>
  <c r="BP37" i="16"/>
  <c r="BO38" i="16"/>
  <c r="BO39" i="16"/>
  <c r="BP35" i="16"/>
  <c r="AW20" i="16"/>
  <c r="AW14" i="16"/>
  <c r="AW19" i="16"/>
  <c r="BP22" i="16"/>
  <c r="BP18" i="16"/>
  <c r="BP21" i="16" s="1"/>
  <c r="BO21" i="16"/>
  <c r="BR15" i="16"/>
  <c r="BQ16" i="16"/>
  <c r="BP39" i="16" l="1"/>
  <c r="BQ35" i="16"/>
  <c r="BQ22" i="16"/>
  <c r="BQ18" i="16"/>
  <c r="AW23" i="16"/>
  <c r="AX13" i="16"/>
  <c r="BQ36" i="16"/>
  <c r="BQ37" i="16"/>
  <c r="BR16" i="16"/>
  <c r="BS15" i="16"/>
  <c r="BQ17" i="16"/>
  <c r="BP38" i="16"/>
  <c r="BQ38" i="16" l="1"/>
  <c r="BR22" i="16"/>
  <c r="BR18" i="16"/>
  <c r="AX20" i="16"/>
  <c r="AX19" i="16"/>
  <c r="AX14" i="16"/>
  <c r="BR17" i="16"/>
  <c r="BR35" i="16"/>
  <c r="BQ39" i="16"/>
  <c r="BS16" i="16"/>
  <c r="BS17" i="16" s="1"/>
  <c r="BT15" i="16"/>
  <c r="BQ21" i="16"/>
  <c r="BR37" i="16"/>
  <c r="BR36" i="16"/>
  <c r="BS37" i="16" l="1"/>
  <c r="BS36" i="16"/>
  <c r="BT16" i="16"/>
  <c r="BT17" i="16" s="1"/>
  <c r="BU15" i="16"/>
  <c r="BS35" i="16"/>
  <c r="BR39" i="16"/>
  <c r="BR21" i="16"/>
  <c r="BS22" i="16"/>
  <c r="BS18" i="16"/>
  <c r="BS21" i="16" s="1"/>
  <c r="AX23" i="16"/>
  <c r="AY13" i="16"/>
  <c r="BR38" i="16"/>
  <c r="BS38" i="16" l="1"/>
  <c r="AY20" i="16"/>
  <c r="AY19" i="16"/>
  <c r="AY14" i="16"/>
  <c r="BV15" i="16"/>
  <c r="BU16" i="16"/>
  <c r="BT36" i="16"/>
  <c r="BT37" i="16"/>
  <c r="BT22" i="16"/>
  <c r="BT18" i="16"/>
  <c r="BT21" i="16" s="1"/>
  <c r="BS39" i="16"/>
  <c r="BT35" i="16"/>
  <c r="BT38" i="16" l="1"/>
  <c r="AY23" i="16"/>
  <c r="AZ13" i="16"/>
  <c r="BU22" i="16"/>
  <c r="BU18" i="16"/>
  <c r="BU17" i="16"/>
  <c r="BU35" i="16"/>
  <c r="BU39" i="16" s="1"/>
  <c r="BT39" i="16"/>
  <c r="BU37" i="16"/>
  <c r="BU36" i="16"/>
  <c r="BV16" i="16"/>
  <c r="BV17" i="16" s="1"/>
  <c r="BW15" i="16"/>
  <c r="BU38" i="16" l="1"/>
  <c r="BU21" i="16"/>
  <c r="BV18" i="16"/>
  <c r="BV21" i="16" s="1"/>
  <c r="BV22" i="16"/>
  <c r="AZ14" i="16"/>
  <c r="AZ20" i="16"/>
  <c r="AZ19" i="16"/>
  <c r="BW16" i="16"/>
  <c r="BW17" i="16" s="1"/>
  <c r="BX15" i="16"/>
  <c r="BX16" i="16" l="1"/>
  <c r="BX17" i="16" s="1"/>
  <c r="BY15" i="16"/>
  <c r="AZ23" i="16"/>
  <c r="BA13" i="16"/>
  <c r="BW18" i="16"/>
  <c r="BW21" i="16" s="1"/>
  <c r="BW22" i="16"/>
  <c r="BX22" i="16" l="1"/>
  <c r="BX18" i="16"/>
  <c r="BX21" i="16" s="1"/>
  <c r="BA19" i="16"/>
  <c r="BA20" i="16"/>
  <c r="BA14" i="16"/>
  <c r="BZ15" i="16"/>
  <c r="BY16" i="16"/>
  <c r="BA23" i="16" l="1"/>
  <c r="BB13" i="16"/>
  <c r="BY22" i="16"/>
  <c r="BY18" i="16"/>
  <c r="BY17" i="16"/>
  <c r="BZ16" i="16"/>
  <c r="BZ17" i="16" s="1"/>
  <c r="CA15" i="16"/>
  <c r="CA16" i="16" l="1"/>
  <c r="CB15" i="16"/>
  <c r="BZ22" i="16"/>
  <c r="BZ18" i="16"/>
  <c r="BZ21" i="16" s="1"/>
  <c r="BB20" i="16"/>
  <c r="BB19" i="16"/>
  <c r="BB14" i="16"/>
  <c r="BY21" i="16"/>
  <c r="BB23" i="16" l="1"/>
  <c r="BC13" i="16"/>
  <c r="CA22" i="16"/>
  <c r="CA18" i="16"/>
  <c r="CC15" i="16"/>
  <c r="CB16" i="16"/>
  <c r="CA17" i="16"/>
  <c r="CA21" i="16" l="1"/>
  <c r="CD15" i="16"/>
  <c r="CC16" i="16"/>
  <c r="CC17" i="16" s="1"/>
  <c r="BC20" i="16"/>
  <c r="BC14" i="16"/>
  <c r="BC19" i="16"/>
  <c r="CB18" i="16"/>
  <c r="CB22" i="16"/>
  <c r="CB17" i="16"/>
  <c r="CB21" i="16" l="1"/>
  <c r="BC23" i="16"/>
  <c r="BD13" i="16"/>
  <c r="CD16" i="16"/>
  <c r="CE15" i="16"/>
  <c r="CC22" i="16"/>
  <c r="CC18" i="16"/>
  <c r="CC21" i="16" s="1"/>
  <c r="CD22" i="16" l="1"/>
  <c r="CD18" i="16"/>
  <c r="BD14" i="16"/>
  <c r="BD20" i="16"/>
  <c r="BD19" i="16"/>
  <c r="CD17" i="16"/>
  <c r="CE16" i="16"/>
  <c r="CE17" i="16" s="1"/>
  <c r="CF15" i="16"/>
  <c r="CF16" i="16" l="1"/>
  <c r="CF17" i="16" s="1"/>
  <c r="CG15" i="16"/>
  <c r="CD21" i="16"/>
  <c r="BD23" i="16"/>
  <c r="BE13" i="16"/>
  <c r="CE22" i="16"/>
  <c r="CE18" i="16"/>
  <c r="CE21" i="16" s="1"/>
  <c r="CF22" i="16" l="1"/>
  <c r="CF18" i="16"/>
  <c r="CF21" i="16" s="1"/>
  <c r="BE20" i="16"/>
  <c r="BE19" i="16"/>
  <c r="BE14" i="16"/>
  <c r="CH15" i="16"/>
  <c r="CG16" i="16"/>
  <c r="CG17" i="16" s="1"/>
  <c r="CH16" i="16" l="1"/>
  <c r="CH17" i="16" s="1"/>
  <c r="CI15" i="16"/>
  <c r="CG22" i="16"/>
  <c r="CG18" i="16"/>
  <c r="CG21" i="16" s="1"/>
  <c r="BE23" i="16"/>
  <c r="BF13" i="16"/>
  <c r="BF20" i="16" l="1"/>
  <c r="BF19" i="16"/>
  <c r="BF14" i="16"/>
  <c r="CI16" i="16"/>
  <c r="CI17" i="16" s="1"/>
  <c r="CJ15" i="16"/>
  <c r="CH18" i="16"/>
  <c r="CH21" i="16" s="1"/>
  <c r="CH22" i="16"/>
  <c r="BF23" i="16" l="1"/>
  <c r="BG13" i="16"/>
  <c r="CK15" i="16"/>
  <c r="CJ16" i="16"/>
  <c r="CI22" i="16"/>
  <c r="CI18" i="16"/>
  <c r="CI21" i="16" s="1"/>
  <c r="CL15" i="16" l="1"/>
  <c r="CK16" i="16"/>
  <c r="CK17" i="16" s="1"/>
  <c r="BG19" i="16"/>
  <c r="BG14" i="16"/>
  <c r="BG20" i="16"/>
  <c r="CJ22" i="16"/>
  <c r="CJ18" i="16"/>
  <c r="CJ17" i="16"/>
  <c r="CK22" i="16" l="1"/>
  <c r="CK18" i="16"/>
  <c r="CK21" i="16" s="1"/>
  <c r="CJ21" i="16"/>
  <c r="BG23" i="16"/>
  <c r="BH13" i="16"/>
  <c r="CL16" i="16"/>
  <c r="CL17" i="16" s="1"/>
  <c r="CM15" i="16"/>
  <c r="CL22" i="16" l="1"/>
  <c r="CL18" i="16"/>
  <c r="CL21" i="16" s="1"/>
  <c r="BH20" i="16"/>
  <c r="BH14" i="16"/>
  <c r="BH19" i="16"/>
  <c r="CM16" i="16"/>
  <c r="CM17" i="16" s="1"/>
  <c r="CN15" i="16"/>
  <c r="BH23" i="16" l="1"/>
  <c r="BI13" i="16"/>
  <c r="CN16" i="16"/>
  <c r="CO15" i="16"/>
  <c r="CM22" i="16"/>
  <c r="CM18" i="16"/>
  <c r="CM21" i="16" s="1"/>
  <c r="CP15" i="16" l="1"/>
  <c r="CO16" i="16"/>
  <c r="CO17" i="16" s="1"/>
  <c r="BI20" i="16"/>
  <c r="BI19" i="16"/>
  <c r="BI14" i="16"/>
  <c r="CN22" i="16"/>
  <c r="CN18" i="16"/>
  <c r="CN17" i="16"/>
  <c r="BI23" i="16" l="1"/>
  <c r="BJ13" i="16"/>
  <c r="CN21" i="16"/>
  <c r="CO22" i="16"/>
  <c r="CO18" i="16"/>
  <c r="CO21" i="16" s="1"/>
  <c r="CQ15" i="16"/>
  <c r="CP16" i="16"/>
  <c r="CP18" i="16" l="1"/>
  <c r="CP22" i="16"/>
  <c r="CP17" i="16"/>
  <c r="BJ20" i="16"/>
  <c r="BJ19" i="16"/>
  <c r="BJ14" i="16"/>
  <c r="CQ16" i="16"/>
  <c r="CQ17" i="16" s="1"/>
  <c r="CR15" i="16"/>
  <c r="BJ23" i="16" l="1"/>
  <c r="BK13" i="16"/>
  <c r="CQ22" i="16"/>
  <c r="CQ18" i="16"/>
  <c r="CQ21" i="16" s="1"/>
  <c r="CP21" i="16"/>
  <c r="CS15" i="16"/>
  <c r="CR16" i="16"/>
  <c r="CR17" i="16" s="1"/>
  <c r="CT15" i="16" l="1"/>
  <c r="CS16" i="16"/>
  <c r="CS17" i="16" s="1"/>
  <c r="BK20" i="16"/>
  <c r="BK19" i="16"/>
  <c r="BK14" i="16"/>
  <c r="CR22" i="16"/>
  <c r="CR18" i="16"/>
  <c r="CR21" i="16" s="1"/>
  <c r="BL13" i="16" l="1"/>
  <c r="BK23" i="16"/>
  <c r="CS22" i="16"/>
  <c r="CS18" i="16"/>
  <c r="CS21" i="16" s="1"/>
  <c r="CT16" i="16"/>
  <c r="CT17" i="16" s="1"/>
  <c r="CU15" i="16"/>
  <c r="CT22" i="16" l="1"/>
  <c r="CT18" i="16"/>
  <c r="CT21" i="16" s="1"/>
  <c r="BL14" i="16"/>
  <c r="BL19" i="16"/>
  <c r="BL20" i="16"/>
  <c r="CU16" i="16"/>
  <c r="CU17" i="16" s="1"/>
  <c r="CV15" i="16"/>
  <c r="CV16" i="16" l="1"/>
  <c r="CV17" i="16" s="1"/>
  <c r="CW15" i="16"/>
  <c r="CU22" i="16"/>
  <c r="CU18" i="16"/>
  <c r="CU21" i="16" s="1"/>
  <c r="BM13" i="16"/>
  <c r="BL23" i="16"/>
  <c r="BM20" i="16" l="1"/>
  <c r="BM14" i="16"/>
  <c r="BM19" i="16"/>
  <c r="CV22" i="16"/>
  <c r="CV18" i="16"/>
  <c r="CV21" i="16" s="1"/>
  <c r="CX15" i="16"/>
  <c r="CW16" i="16"/>
  <c r="CW17" i="16" s="1"/>
  <c r="BM23" i="16" l="1"/>
  <c r="BN13" i="16"/>
  <c r="CX16" i="16"/>
  <c r="CX17" i="16" s="1"/>
  <c r="CY15" i="16"/>
  <c r="CW22" i="16"/>
  <c r="CW18" i="16"/>
  <c r="CW21" i="16" s="1"/>
  <c r="CY16" i="16" l="1"/>
  <c r="CY17" i="16" s="1"/>
  <c r="CZ15" i="16"/>
  <c r="BN20" i="16"/>
  <c r="BN19" i="16"/>
  <c r="BN14" i="16"/>
  <c r="CX18" i="16"/>
  <c r="CX21" i="16" s="1"/>
  <c r="CX22" i="16"/>
  <c r="CZ16" i="16" l="1"/>
  <c r="CZ17" i="16" s="1"/>
  <c r="DA15" i="16"/>
  <c r="BN23" i="16"/>
  <c r="BO13" i="16"/>
  <c r="CY22" i="16"/>
  <c r="CY18" i="16"/>
  <c r="CY21" i="16" s="1"/>
  <c r="CZ22" i="16" l="1"/>
  <c r="CZ18" i="16"/>
  <c r="CZ21" i="16" s="1"/>
  <c r="BO20" i="16"/>
  <c r="BO19" i="16"/>
  <c r="BO14" i="16"/>
  <c r="DB15" i="16"/>
  <c r="DA16" i="16"/>
  <c r="DA17" i="16" s="1"/>
  <c r="DA22" i="16" l="1"/>
  <c r="DA18" i="16"/>
  <c r="DA21" i="16" s="1"/>
  <c r="DB16" i="16"/>
  <c r="DB17" i="16" s="1"/>
  <c r="DC15" i="16"/>
  <c r="BO23" i="16"/>
  <c r="BP13" i="16"/>
  <c r="DC16" i="16" l="1"/>
  <c r="DC17" i="16" s="1"/>
  <c r="DD15" i="16"/>
  <c r="BP14" i="16"/>
  <c r="BP20" i="16"/>
  <c r="BP19" i="16"/>
  <c r="DB22" i="16"/>
  <c r="DB18" i="16"/>
  <c r="DB21" i="16" s="1"/>
  <c r="BP23" i="16" l="1"/>
  <c r="BQ13" i="16"/>
  <c r="DC22" i="16"/>
  <c r="DC18" i="16"/>
  <c r="DC21" i="16" s="1"/>
  <c r="DD16" i="16"/>
  <c r="DE15" i="16"/>
  <c r="BQ20" i="16" l="1"/>
  <c r="BQ19" i="16"/>
  <c r="BQ14" i="16"/>
  <c r="DF15" i="16"/>
  <c r="DE16" i="16"/>
  <c r="DE17" i="16" s="1"/>
  <c r="DD22" i="16"/>
  <c r="DD18" i="16"/>
  <c r="DD17" i="16"/>
  <c r="BQ23" i="16" l="1"/>
  <c r="BR13" i="16"/>
  <c r="DE22" i="16"/>
  <c r="DE18" i="16"/>
  <c r="DE21" i="16" s="1"/>
  <c r="DD21" i="16"/>
  <c r="DF16" i="16"/>
  <c r="DF17" i="16" s="1"/>
  <c r="DG15" i="16"/>
  <c r="DF18" i="16" l="1"/>
  <c r="DF21" i="16" s="1"/>
  <c r="DF22" i="16"/>
  <c r="BR20" i="16"/>
  <c r="BR19" i="16"/>
  <c r="BR14" i="16"/>
  <c r="DG16" i="16"/>
  <c r="DG17" i="16" s="1"/>
  <c r="DH15" i="16"/>
  <c r="DG22" i="16" l="1"/>
  <c r="DG18" i="16"/>
  <c r="DG21" i="16" s="1"/>
  <c r="BR23" i="16"/>
  <c r="BS13" i="16"/>
  <c r="DI15" i="16"/>
  <c r="DH16" i="16"/>
  <c r="DH17" i="16" s="1"/>
  <c r="BS20" i="16" l="1"/>
  <c r="BS14" i="16"/>
  <c r="BS19" i="16"/>
  <c r="DH22" i="16"/>
  <c r="DH18" i="16"/>
  <c r="DH21" i="16" s="1"/>
  <c r="DJ15" i="16"/>
  <c r="DI16" i="16"/>
  <c r="DI22" i="16" l="1"/>
  <c r="DI18" i="16"/>
  <c r="DI17" i="16"/>
  <c r="DJ16" i="16"/>
  <c r="DK15" i="16"/>
  <c r="BS23" i="16"/>
  <c r="BT13" i="16"/>
  <c r="DJ22" i="16" l="1"/>
  <c r="DJ18" i="16"/>
  <c r="DI21" i="16"/>
  <c r="DK16" i="16"/>
  <c r="DK17" i="16" s="1"/>
  <c r="DL15" i="16"/>
  <c r="BT14" i="16"/>
  <c r="BT19" i="16"/>
  <c r="BT20" i="16"/>
  <c r="DJ17" i="16"/>
  <c r="DJ21" i="16" l="1"/>
  <c r="DM15" i="16"/>
  <c r="DL16" i="16"/>
  <c r="BT23" i="16"/>
  <c r="BU13" i="16"/>
  <c r="DK22" i="16"/>
  <c r="DK18" i="16"/>
  <c r="DK21" i="16" s="1"/>
  <c r="DN15" i="16" l="1"/>
  <c r="DM16" i="16"/>
  <c r="DL22" i="16"/>
  <c r="DL18" i="16"/>
  <c r="BU20" i="16"/>
  <c r="BU19" i="16"/>
  <c r="BU14" i="16"/>
  <c r="DL17" i="16"/>
  <c r="DM22" i="16" l="1"/>
  <c r="DM18" i="16"/>
  <c r="DL21" i="16"/>
  <c r="DM17" i="16"/>
  <c r="BU23" i="16"/>
  <c r="BV13" i="16"/>
  <c r="DN16" i="16"/>
  <c r="DN17" i="16" s="1"/>
  <c r="DO15" i="16"/>
  <c r="BV20" i="16" l="1"/>
  <c r="BV19" i="16"/>
  <c r="BV14" i="16"/>
  <c r="DO16" i="16"/>
  <c r="DP15" i="16"/>
  <c r="DN18" i="16"/>
  <c r="DN21" i="16" s="1"/>
  <c r="DN22" i="16"/>
  <c r="DM21" i="16"/>
  <c r="DO22" i="16" l="1"/>
  <c r="DO18" i="16"/>
  <c r="DO17" i="16"/>
  <c r="DQ15" i="16"/>
  <c r="DP16" i="16"/>
  <c r="DP17" i="16" s="1"/>
  <c r="BV23" i="16"/>
  <c r="BW13" i="16"/>
  <c r="DO21" i="16" l="1"/>
  <c r="DP22" i="16"/>
  <c r="DP18" i="16"/>
  <c r="DP21" i="16" s="1"/>
  <c r="BW19" i="16"/>
  <c r="BW14" i="16"/>
  <c r="BW20" i="16"/>
  <c r="DR15" i="16"/>
  <c r="DQ16" i="16"/>
  <c r="DQ22" i="16" l="1"/>
  <c r="DQ18" i="16"/>
  <c r="DS15" i="16"/>
  <c r="DR16" i="16"/>
  <c r="DR17" i="16" s="1"/>
  <c r="BW23" i="16"/>
  <c r="BX13" i="16"/>
  <c r="DQ17" i="16"/>
  <c r="DQ21" i="16" l="1"/>
  <c r="DS16" i="16"/>
  <c r="DS17" i="16" s="1"/>
  <c r="DT15" i="16"/>
  <c r="BX20" i="16"/>
  <c r="BX14" i="16"/>
  <c r="BX19" i="16"/>
  <c r="DR22" i="16"/>
  <c r="DR18" i="16"/>
  <c r="DR21" i="16" s="1"/>
  <c r="DT16" i="16" l="1"/>
  <c r="DU15" i="16"/>
  <c r="BX23" i="16"/>
  <c r="BY13" i="16"/>
  <c r="DS18" i="16"/>
  <c r="DS21" i="16" s="1"/>
  <c r="DS22" i="16"/>
  <c r="DV15" i="16" l="1"/>
  <c r="DU16" i="16"/>
  <c r="DT22" i="16"/>
  <c r="DT18" i="16"/>
  <c r="BY20" i="16"/>
  <c r="BY14" i="16"/>
  <c r="BY19" i="16"/>
  <c r="DT17" i="16"/>
  <c r="DT21" i="16" l="1"/>
  <c r="DU22" i="16"/>
  <c r="DU18" i="16"/>
  <c r="DU17" i="16"/>
  <c r="BY23" i="16"/>
  <c r="BZ13" i="16"/>
  <c r="DV16" i="16"/>
  <c r="DV17" i="16" s="1"/>
  <c r="DW15" i="16"/>
  <c r="DW16" i="16" l="1"/>
  <c r="DW17" i="16" s="1"/>
  <c r="DX15" i="16"/>
  <c r="BZ20" i="16"/>
  <c r="BZ19" i="16"/>
  <c r="BZ14" i="16"/>
  <c r="DV22" i="16"/>
  <c r="DV18" i="16"/>
  <c r="DV21" i="16" s="1"/>
  <c r="DU21" i="16"/>
  <c r="DW22" i="16" l="1"/>
  <c r="DW18" i="16"/>
  <c r="DW21" i="16" s="1"/>
  <c r="BZ23" i="16"/>
  <c r="CA13" i="16"/>
  <c r="DY15" i="16"/>
  <c r="DX16" i="16"/>
  <c r="DX17" i="16" s="1"/>
  <c r="DZ15" i="16" l="1"/>
  <c r="DY16" i="16"/>
  <c r="DY17" i="16" s="1"/>
  <c r="CA20" i="16"/>
  <c r="CA19" i="16"/>
  <c r="CA14" i="16"/>
  <c r="DX18" i="16"/>
  <c r="DX21" i="16" s="1"/>
  <c r="DX22" i="16"/>
  <c r="DY22" i="16" l="1"/>
  <c r="DY18" i="16"/>
  <c r="DY21" i="16" s="1"/>
  <c r="CA23" i="16"/>
  <c r="CB13" i="16"/>
  <c r="EA15" i="16"/>
  <c r="DZ16" i="16"/>
  <c r="DZ17" i="16" s="1"/>
  <c r="EA16" i="16" l="1"/>
  <c r="EA17" i="16" s="1"/>
  <c r="EB15" i="16"/>
  <c r="CB14" i="16"/>
  <c r="CB19" i="16"/>
  <c r="CB20" i="16"/>
  <c r="DZ22" i="16"/>
  <c r="DZ18" i="16"/>
  <c r="DZ21" i="16" s="1"/>
  <c r="CC13" i="16" l="1"/>
  <c r="CB23" i="16"/>
  <c r="EA18" i="16"/>
  <c r="EA21" i="16" s="1"/>
  <c r="EA22" i="16"/>
  <c r="EB16" i="16"/>
  <c r="EB17" i="16" s="1"/>
  <c r="EC15" i="16"/>
  <c r="CC20" i="16" l="1"/>
  <c r="CC14" i="16"/>
  <c r="CC19" i="16"/>
  <c r="EB22" i="16"/>
  <c r="EB18" i="16"/>
  <c r="EB21" i="16" s="1"/>
  <c r="ED15" i="16"/>
  <c r="EC16" i="16"/>
  <c r="EC22" i="16" l="1"/>
  <c r="EC18" i="16"/>
  <c r="EC17" i="16"/>
  <c r="ED16" i="16"/>
  <c r="ED17" i="16" s="1"/>
  <c r="EE15" i="16"/>
  <c r="CC23" i="16"/>
  <c r="CD13" i="16"/>
  <c r="CD20" i="16" l="1"/>
  <c r="CD19" i="16"/>
  <c r="CD14" i="16"/>
  <c r="EC21" i="16"/>
  <c r="EE16" i="16"/>
  <c r="EE17" i="16" s="1"/>
  <c r="EF15" i="16"/>
  <c r="ED22" i="16"/>
  <c r="ED18" i="16"/>
  <c r="ED21" i="16" s="1"/>
  <c r="EF16" i="16" l="1"/>
  <c r="EG15" i="16"/>
  <c r="CD23" i="16"/>
  <c r="CE13" i="16"/>
  <c r="EE22" i="16"/>
  <c r="EE18" i="16"/>
  <c r="EE21" i="16" s="1"/>
  <c r="EF22" i="16" l="1"/>
  <c r="EF18" i="16"/>
  <c r="CE14" i="16"/>
  <c r="CE19" i="16"/>
  <c r="CE20" i="16"/>
  <c r="EF17" i="16"/>
  <c r="EH15" i="16"/>
  <c r="EG16" i="16"/>
  <c r="EH16" i="16" l="1"/>
  <c r="EI15" i="16"/>
  <c r="EF21" i="16"/>
  <c r="CE23" i="16"/>
  <c r="CF13" i="16"/>
  <c r="EG22" i="16"/>
  <c r="EG18" i="16"/>
  <c r="EG17" i="16"/>
  <c r="CF14" i="16" l="1"/>
  <c r="CF20" i="16"/>
  <c r="CF19" i="16"/>
  <c r="EI16" i="16"/>
  <c r="EI17" i="16" s="1"/>
  <c r="EJ15" i="16"/>
  <c r="EG21" i="16"/>
  <c r="EH22" i="16"/>
  <c r="EH18" i="16"/>
  <c r="EH17" i="16"/>
  <c r="EJ16" i="16" l="1"/>
  <c r="EK15" i="16"/>
  <c r="CG13" i="16"/>
  <c r="CF23" i="16"/>
  <c r="EH21" i="16"/>
  <c r="EI18" i="16"/>
  <c r="EI21" i="16" s="1"/>
  <c r="EI22" i="16"/>
  <c r="EL15" i="16" l="1"/>
  <c r="EK16" i="16"/>
  <c r="CG19" i="16"/>
  <c r="CG20" i="16"/>
  <c r="CG14" i="16"/>
  <c r="EJ22" i="16"/>
  <c r="EJ18" i="16"/>
  <c r="EJ17" i="16"/>
  <c r="CH13" i="16" l="1"/>
  <c r="CG23" i="16"/>
  <c r="EK22" i="16"/>
  <c r="EK18" i="16"/>
  <c r="EJ21" i="16"/>
  <c r="EK17" i="16"/>
  <c r="EL16" i="16"/>
  <c r="EL17" i="16" s="1"/>
  <c r="EM15" i="16"/>
  <c r="EL22" i="16" l="1"/>
  <c r="EL18" i="16"/>
  <c r="EL21" i="16" s="1"/>
  <c r="EK21" i="16"/>
  <c r="EM16" i="16"/>
  <c r="EM17" i="16" s="1"/>
  <c r="EN15" i="16"/>
  <c r="CH20" i="16"/>
  <c r="CH19" i="16"/>
  <c r="CH14" i="16"/>
  <c r="EO15" i="16" l="1"/>
  <c r="EN16" i="16"/>
  <c r="EN17" i="16" s="1"/>
  <c r="CH23" i="16"/>
  <c r="CI13" i="16"/>
  <c r="EM22" i="16"/>
  <c r="EM18" i="16"/>
  <c r="EM21" i="16" s="1"/>
  <c r="CI20" i="16" l="1"/>
  <c r="CI19" i="16"/>
  <c r="CI14" i="16"/>
  <c r="EP15" i="16"/>
  <c r="EO16" i="16"/>
  <c r="EO17" i="16" s="1"/>
  <c r="EN22" i="16"/>
  <c r="EN18" i="16"/>
  <c r="EN21" i="16" s="1"/>
  <c r="EP16" i="16" l="1"/>
  <c r="EQ15" i="16"/>
  <c r="CI23" i="16"/>
  <c r="CJ13" i="16"/>
  <c r="EO22" i="16"/>
  <c r="EO18" i="16"/>
  <c r="EO21" i="16" s="1"/>
  <c r="EQ16" i="16" l="1"/>
  <c r="EQ17" i="16" s="1"/>
  <c r="ER15" i="16"/>
  <c r="EP22" i="16"/>
  <c r="EP18" i="16"/>
  <c r="CJ14" i="16"/>
  <c r="CJ20" i="16"/>
  <c r="CJ19" i="16"/>
  <c r="EP17" i="16"/>
  <c r="ES15" i="16" l="1"/>
  <c r="ER16" i="16"/>
  <c r="ER17" i="16" s="1"/>
  <c r="CJ23" i="16"/>
  <c r="CK13" i="16"/>
  <c r="EP21" i="16"/>
  <c r="EQ18" i="16"/>
  <c r="EQ21" i="16" s="1"/>
  <c r="EQ22" i="16"/>
  <c r="ET15" i="16" l="1"/>
  <c r="ES16" i="16"/>
  <c r="CK19" i="16"/>
  <c r="CK20" i="16"/>
  <c r="CK14" i="16"/>
  <c r="ER22" i="16"/>
  <c r="ER18" i="16"/>
  <c r="ER21" i="16" s="1"/>
  <c r="ET16" i="16" l="1"/>
  <c r="EU15" i="16"/>
  <c r="ES22" i="16"/>
  <c r="ES18" i="16"/>
  <c r="CK23" i="16"/>
  <c r="CL13" i="16"/>
  <c r="ES17" i="16"/>
  <c r="CL20" i="16" l="1"/>
  <c r="CL19" i="16"/>
  <c r="CL14" i="16"/>
  <c r="ES21" i="16"/>
  <c r="EU16" i="16"/>
  <c r="EV15" i="16"/>
  <c r="ET18" i="16"/>
  <c r="ET22" i="16"/>
  <c r="ET17" i="16"/>
  <c r="EU22" i="16" l="1"/>
  <c r="EU18" i="16"/>
  <c r="ET21" i="16"/>
  <c r="EV16" i="16"/>
  <c r="EV17" i="16" s="1"/>
  <c r="EW15" i="16"/>
  <c r="CL23" i="16"/>
  <c r="CM13" i="16"/>
  <c r="EU17" i="16"/>
  <c r="EX15" i="16" l="1"/>
  <c r="EW16" i="16"/>
  <c r="EU21" i="16"/>
  <c r="EV22" i="16"/>
  <c r="EV18" i="16"/>
  <c r="EV21" i="16" s="1"/>
  <c r="CM20" i="16"/>
  <c r="CM19" i="16"/>
  <c r="CM14" i="16"/>
  <c r="EW22" i="16" l="1"/>
  <c r="EW18" i="16"/>
  <c r="CN13" i="16"/>
  <c r="CM23" i="16"/>
  <c r="EW17" i="16"/>
  <c r="EX16" i="16"/>
  <c r="EX17" i="16" s="1"/>
  <c r="EX22" i="16" l="1"/>
  <c r="EX18" i="16"/>
  <c r="EX21" i="16" s="1"/>
  <c r="CN20" i="16"/>
  <c r="CN14" i="16"/>
  <c r="CN19" i="16"/>
  <c r="AM31" i="16"/>
  <c r="AP31" i="16"/>
  <c r="AL31" i="16"/>
  <c r="AK31" i="16"/>
  <c r="AG31" i="16"/>
  <c r="AN31" i="16"/>
  <c r="AJ31" i="16"/>
  <c r="AF31" i="16"/>
  <c r="AI31" i="16"/>
  <c r="AH31" i="16"/>
  <c r="AO31" i="16"/>
  <c r="EW21" i="16"/>
  <c r="CN23" i="16" l="1"/>
  <c r="CO13" i="16"/>
  <c r="CO19" i="16" l="1"/>
  <c r="CO20" i="16"/>
  <c r="CO14" i="16"/>
  <c r="CO23" i="16" l="1"/>
  <c r="CP13" i="16"/>
  <c r="CP20" i="16" l="1"/>
  <c r="CP19" i="16"/>
  <c r="CP14" i="16"/>
  <c r="CP23" i="16" l="1"/>
  <c r="CQ13" i="16"/>
  <c r="CQ19" i="16" l="1"/>
  <c r="CQ20" i="16"/>
  <c r="CQ14" i="16"/>
  <c r="CQ23" i="16" l="1"/>
  <c r="CR13" i="16"/>
  <c r="CR14" i="16" l="1"/>
  <c r="CR19" i="16"/>
  <c r="CR20" i="16"/>
  <c r="CR23" i="16" l="1"/>
  <c r="CS13" i="16"/>
  <c r="CS20" i="16" l="1"/>
  <c r="CS14" i="16"/>
  <c r="CS19" i="16"/>
  <c r="CS23" i="16" l="1"/>
  <c r="CT13" i="16"/>
  <c r="CT20" i="16" l="1"/>
  <c r="CT19" i="16"/>
  <c r="CT14" i="16"/>
  <c r="CT23" i="16" l="1"/>
  <c r="CU13" i="16"/>
  <c r="CU20" i="16" l="1"/>
  <c r="CU14" i="16"/>
  <c r="CU19" i="16"/>
  <c r="CU23" i="16" l="1"/>
  <c r="CV13" i="16"/>
  <c r="CV14" i="16" l="1"/>
  <c r="CV19" i="16"/>
  <c r="CV20" i="16"/>
  <c r="CW13" i="16" l="1"/>
  <c r="CV23" i="16"/>
  <c r="CW19" i="16" l="1"/>
  <c r="CW14" i="16"/>
  <c r="CW20" i="16"/>
  <c r="CX13" i="16" l="1"/>
  <c r="CW23" i="16"/>
  <c r="CX20" i="16" l="1"/>
  <c r="CX19" i="16"/>
  <c r="CX14" i="16"/>
  <c r="CX23" i="16" l="1"/>
  <c r="CY13" i="16"/>
  <c r="CY20" i="16" l="1"/>
  <c r="CY19" i="16"/>
  <c r="CY14" i="16"/>
  <c r="CY23" i="16" l="1"/>
  <c r="CZ13" i="16"/>
  <c r="CZ14" i="16" l="1"/>
  <c r="CZ20" i="16"/>
  <c r="CZ19" i="16"/>
  <c r="CZ23" i="16" l="1"/>
  <c r="DA13" i="16"/>
  <c r="DA20" i="16" l="1"/>
  <c r="DA14" i="16"/>
  <c r="DA19" i="16"/>
  <c r="DA23" i="16" l="1"/>
  <c r="DB13" i="16"/>
  <c r="DB20" i="16" l="1"/>
  <c r="DB19" i="16"/>
  <c r="DB14" i="16"/>
  <c r="DB23" i="16" l="1"/>
  <c r="DC13" i="16"/>
  <c r="DC19" i="16" l="1"/>
  <c r="DC14" i="16"/>
  <c r="DC20" i="16"/>
  <c r="DC23" i="16" l="1"/>
  <c r="DD13" i="16"/>
  <c r="DD20" i="16" l="1"/>
  <c r="DD14" i="16"/>
  <c r="DD19" i="16"/>
  <c r="DD23" i="16" l="1"/>
  <c r="DE13" i="16"/>
  <c r="DE19" i="16" l="1"/>
  <c r="DE20" i="16"/>
  <c r="DE14" i="16"/>
  <c r="DE23" i="16" l="1"/>
  <c r="DF13" i="16"/>
  <c r="DF20" i="16" l="1"/>
  <c r="DF19" i="16"/>
  <c r="DF14" i="16"/>
  <c r="DF23" i="16" l="1"/>
  <c r="DG13" i="16"/>
  <c r="DG14" i="16" l="1"/>
  <c r="DG19" i="16"/>
  <c r="DG20" i="16"/>
  <c r="DG23" i="16" l="1"/>
  <c r="DH13" i="16"/>
  <c r="DH14" i="16" l="1"/>
  <c r="DH20" i="16"/>
  <c r="DH19" i="16"/>
  <c r="DI13" i="16" l="1"/>
  <c r="DH23" i="16"/>
  <c r="DI20" i="16" l="1"/>
  <c r="DI14" i="16"/>
  <c r="DI19" i="16"/>
  <c r="DI23" i="16" l="1"/>
  <c r="DJ13" i="16"/>
  <c r="DJ20" i="16" l="1"/>
  <c r="DJ19" i="16"/>
  <c r="DJ14" i="16"/>
  <c r="DJ23" i="16" l="1"/>
  <c r="DK13" i="16"/>
  <c r="DK20" i="16" l="1"/>
  <c r="DK19" i="16"/>
  <c r="DK14" i="16"/>
  <c r="DK23" i="16" l="1"/>
  <c r="DL13" i="16"/>
  <c r="DL14" i="16" l="1"/>
  <c r="DL20" i="16"/>
  <c r="DL19" i="16"/>
  <c r="DL23" i="16" l="1"/>
  <c r="DM13" i="16"/>
  <c r="DM19" i="16" l="1"/>
  <c r="DM20" i="16"/>
  <c r="DM14" i="16"/>
  <c r="DM23" i="16" l="1"/>
  <c r="DN13" i="16"/>
  <c r="DN20" i="16" l="1"/>
  <c r="DN19" i="16"/>
  <c r="DN14" i="16"/>
  <c r="DN23" i="16" l="1"/>
  <c r="DO13" i="16"/>
  <c r="DO20" i="16" l="1"/>
  <c r="DO14" i="16"/>
  <c r="DO19" i="16"/>
  <c r="DO23" i="16" l="1"/>
  <c r="DP13" i="16"/>
  <c r="DP14" i="16" l="1"/>
  <c r="DP20" i="16"/>
  <c r="DP19" i="16"/>
  <c r="DQ13" i="16" l="1"/>
  <c r="DP23" i="16"/>
  <c r="DQ19" i="16" l="1"/>
  <c r="DQ20" i="16"/>
  <c r="DQ14" i="16"/>
  <c r="DR13" i="16" l="1"/>
  <c r="DQ23" i="16"/>
  <c r="DR20" i="16" l="1"/>
  <c r="DR19" i="16"/>
  <c r="DR14" i="16"/>
  <c r="DR23" i="16" l="1"/>
  <c r="DS13" i="16"/>
  <c r="DS19" i="16" l="1"/>
  <c r="DS14" i="16"/>
  <c r="DS20" i="16"/>
  <c r="DT13" i="16" l="1"/>
  <c r="DS23" i="16"/>
  <c r="DT20" i="16" l="1"/>
  <c r="DT14" i="16"/>
  <c r="DT19" i="16"/>
  <c r="DT23" i="16" l="1"/>
  <c r="DU13" i="16"/>
  <c r="DU20" i="16" l="1"/>
  <c r="DU19" i="16"/>
  <c r="DU14" i="16"/>
  <c r="DU23" i="16" l="1"/>
  <c r="DV13" i="16"/>
  <c r="DV20" i="16" l="1"/>
  <c r="DV19" i="16"/>
  <c r="DV14" i="16"/>
  <c r="DV23" i="16" l="1"/>
  <c r="DW13" i="16"/>
  <c r="DW20" i="16" l="1"/>
  <c r="DW14" i="16"/>
  <c r="DW19" i="16"/>
  <c r="DW23" i="16" l="1"/>
  <c r="DX13" i="16"/>
  <c r="DX14" i="16" l="1"/>
  <c r="DX19" i="16"/>
  <c r="DX20" i="16"/>
  <c r="DY13" i="16" l="1"/>
  <c r="DX23" i="16"/>
  <c r="DY20" i="16" l="1"/>
  <c r="DY14" i="16"/>
  <c r="DY19" i="16"/>
  <c r="DY23" i="16" l="1"/>
  <c r="DZ13" i="16"/>
  <c r="DZ20" i="16" l="1"/>
  <c r="DZ19" i="16"/>
  <c r="DZ14" i="16"/>
  <c r="DZ23" i="16" l="1"/>
  <c r="EA13" i="16"/>
  <c r="EA20" i="16" l="1"/>
  <c r="EA19" i="16"/>
  <c r="EA14" i="16"/>
  <c r="EA23" i="16" l="1"/>
  <c r="EB13" i="16"/>
  <c r="EB14" i="16" l="1"/>
  <c r="EB20" i="16"/>
  <c r="EB19" i="16"/>
  <c r="EB23" i="16" l="1"/>
  <c r="EC13" i="16"/>
  <c r="EC20" i="16" l="1"/>
  <c r="EC19" i="16"/>
  <c r="EC14" i="16"/>
  <c r="ED13" i="16" l="1"/>
  <c r="EC23" i="16"/>
  <c r="ED20" i="16" l="1"/>
  <c r="ED19" i="16"/>
  <c r="ED14" i="16"/>
  <c r="ED23" i="16" l="1"/>
  <c r="EE13" i="16"/>
  <c r="EE20" i="16" l="1"/>
  <c r="EE19" i="16"/>
  <c r="EE14" i="16"/>
  <c r="EE23" i="16" l="1"/>
  <c r="EF13" i="16"/>
  <c r="EF14" i="16" l="1"/>
  <c r="EF19" i="16"/>
  <c r="EF20" i="16"/>
  <c r="EF23" i="16" l="1"/>
  <c r="EG13" i="16"/>
  <c r="EG19" i="16" l="1"/>
  <c r="EG14" i="16"/>
  <c r="EG20" i="16"/>
  <c r="EG23" i="16" l="1"/>
  <c r="EH13" i="16"/>
  <c r="EH20" i="16" l="1"/>
  <c r="EH19" i="16"/>
  <c r="EH14" i="16"/>
  <c r="EH23" i="16" l="1"/>
  <c r="EI13" i="16"/>
  <c r="EI19" i="16" l="1"/>
  <c r="EI14" i="16"/>
  <c r="EI20" i="16"/>
  <c r="EI23" i="16" l="1"/>
  <c r="EJ13" i="16"/>
  <c r="EJ20" i="16" l="1"/>
  <c r="EJ14" i="16"/>
  <c r="EJ19" i="16"/>
  <c r="EJ23" i="16" l="1"/>
  <c r="EK13" i="16"/>
  <c r="EK20" i="16" l="1"/>
  <c r="EK14" i="16"/>
  <c r="EK19" i="16"/>
  <c r="EL13" i="16" l="1"/>
  <c r="EK23" i="16"/>
  <c r="EL20" i="16" l="1"/>
  <c r="EL19" i="16"/>
  <c r="EL14" i="16"/>
  <c r="EL23" i="16" l="1"/>
  <c r="EM13" i="16"/>
  <c r="EM20" i="16" l="1"/>
  <c r="EM19" i="16"/>
  <c r="EM14" i="16"/>
  <c r="EM23" i="16" l="1"/>
  <c r="EN13" i="16"/>
  <c r="EN14" i="16" l="1"/>
  <c r="EN19" i="16"/>
  <c r="EN20" i="16"/>
  <c r="EN23" i="16" l="1"/>
  <c r="EO13" i="16"/>
  <c r="EO20" i="16" l="1"/>
  <c r="EO14" i="16"/>
  <c r="EO19" i="16"/>
  <c r="EO23" i="16" l="1"/>
  <c r="EP13" i="16"/>
  <c r="EP20" i="16" l="1"/>
  <c r="EP19" i="16"/>
  <c r="EP14" i="16"/>
  <c r="EP23" i="16" l="1"/>
  <c r="EQ13" i="16"/>
  <c r="EQ20" i="16" l="1"/>
  <c r="EQ14" i="16"/>
  <c r="EQ19" i="16"/>
  <c r="EQ23" i="16" l="1"/>
  <c r="ER13" i="16"/>
  <c r="ER14" i="16" l="1"/>
  <c r="ER20" i="16"/>
  <c r="ER19" i="16"/>
  <c r="ER23" i="16" l="1"/>
  <c r="ES13" i="16"/>
  <c r="ES19" i="16" l="1"/>
  <c r="ES20" i="16"/>
  <c r="ES14" i="16"/>
  <c r="ET13" i="16" l="1"/>
  <c r="ES23" i="16"/>
  <c r="ET20" i="16" l="1"/>
  <c r="ET19" i="16"/>
  <c r="ET14" i="16"/>
  <c r="ET23" i="16" l="1"/>
  <c r="EU13" i="16"/>
  <c r="EU20" i="16" l="1"/>
  <c r="EU19" i="16"/>
  <c r="EU14" i="16"/>
  <c r="EU23" i="16" l="1"/>
  <c r="EV13" i="16"/>
  <c r="EV14" i="16" l="1"/>
  <c r="EV19" i="16"/>
  <c r="EV20" i="16"/>
  <c r="EV23" i="16" l="1"/>
  <c r="EW13" i="16"/>
  <c r="EW19" i="16" l="1"/>
  <c r="EW20" i="16"/>
  <c r="EW14" i="16"/>
  <c r="EW23" i="16" l="1"/>
  <c r="EX13" i="16"/>
  <c r="EX20" i="16" l="1"/>
  <c r="EX19" i="16"/>
  <c r="EX14" i="16"/>
  <c r="EX23" i="16" s="1"/>
  <c r="F1" i="16" l="1"/>
  <c r="E26" i="17" l="1"/>
  <c r="E50" i="17" l="1"/>
  <c r="E32" i="17" l="1"/>
  <c r="E33" i="17" l="1"/>
  <c r="E51" i="17"/>
  <c r="E52" i="17" l="1"/>
  <c r="E45" i="17" l="1"/>
  <c r="E11" i="17" l="1"/>
  <c r="B11" i="17" l="1"/>
  <c r="E1" i="17"/>
  <c r="E17" i="9"/>
  <c r="E18" i="9"/>
  <c r="E19" i="9"/>
  <c r="E20" i="9"/>
  <c r="E25" i="9"/>
</calcChain>
</file>

<file path=xl/comments1.xml><?xml version="1.0" encoding="utf-8"?>
<comments xmlns="http://schemas.openxmlformats.org/spreadsheetml/2006/main">
  <authors>
    <author>John Brotherton</author>
  </authors>
  <commentList>
    <comment ref="B21" authorId="0">
      <text>
        <r>
          <rPr>
            <b/>
            <sz val="8"/>
            <color indexed="81"/>
            <rFont val="Tahoma"/>
            <family val="2"/>
          </rPr>
          <t xml:space="preserve">TITLE
</t>
        </r>
        <r>
          <rPr>
            <sz val="8"/>
            <color indexed="81"/>
            <rFont val="Tahoma"/>
            <family val="2"/>
          </rPr>
          <t>Used throughout the model.</t>
        </r>
      </text>
    </comment>
    <comment ref="B28" authorId="0">
      <text>
        <r>
          <rPr>
            <b/>
            <sz val="8"/>
            <color indexed="81"/>
            <rFont val="Tahoma"/>
            <family val="2"/>
          </rPr>
          <t xml:space="preserve">TITLE
</t>
        </r>
        <r>
          <rPr>
            <sz val="8"/>
            <color indexed="81"/>
            <rFont val="Tahoma"/>
            <family val="2"/>
          </rPr>
          <t>Used throughout the model.</t>
        </r>
      </text>
    </comment>
    <comment ref="B48" authorId="0">
      <text>
        <r>
          <rPr>
            <b/>
            <sz val="8"/>
            <color indexed="81"/>
            <rFont val="Tahoma"/>
            <family val="2"/>
          </rPr>
          <t xml:space="preserve">TITLE
</t>
        </r>
        <r>
          <rPr>
            <sz val="8"/>
            <color indexed="81"/>
            <rFont val="Tahoma"/>
            <family val="2"/>
          </rPr>
          <t>Used throughout the model.</t>
        </r>
      </text>
    </comment>
    <comment ref="B70" authorId="0">
      <text>
        <r>
          <rPr>
            <b/>
            <sz val="8"/>
            <color indexed="81"/>
            <rFont val="Tahoma"/>
            <family val="2"/>
          </rPr>
          <t xml:space="preserve">TITLE
</t>
        </r>
        <r>
          <rPr>
            <sz val="8"/>
            <color indexed="81"/>
            <rFont val="Tahoma"/>
            <family val="2"/>
          </rPr>
          <t>Used throughout the model.</t>
        </r>
      </text>
    </comment>
    <comment ref="B208" authorId="0">
      <text>
        <r>
          <rPr>
            <b/>
            <sz val="8"/>
            <color indexed="81"/>
            <rFont val="Tahoma"/>
            <family val="2"/>
          </rPr>
          <t xml:space="preserve">TITLE
</t>
        </r>
        <r>
          <rPr>
            <sz val="8"/>
            <color indexed="81"/>
            <rFont val="Tahoma"/>
            <family val="2"/>
          </rPr>
          <t>Used throughout the model.</t>
        </r>
      </text>
    </comment>
    <comment ref="B221" authorId="0">
      <text>
        <r>
          <rPr>
            <b/>
            <sz val="8"/>
            <color indexed="81"/>
            <rFont val="Tahoma"/>
            <family val="2"/>
          </rPr>
          <t xml:space="preserve">TITLE
</t>
        </r>
        <r>
          <rPr>
            <sz val="8"/>
            <color indexed="81"/>
            <rFont val="Tahoma"/>
            <family val="2"/>
          </rPr>
          <t>Used throughout the model.</t>
        </r>
      </text>
    </comment>
  </commentList>
</comments>
</file>

<file path=xl/sharedStrings.xml><?xml version="1.0" encoding="utf-8"?>
<sst xmlns="http://schemas.openxmlformats.org/spreadsheetml/2006/main" count="1318" uniqueCount="668">
  <si>
    <t>Current Population - Length of stay</t>
  </si>
  <si>
    <t>&lt; 1 month</t>
  </si>
  <si>
    <t>1-3 months</t>
  </si>
  <si>
    <t>3-6 months</t>
  </si>
  <si>
    <t>6-12 months</t>
  </si>
  <si>
    <t>1-2 yrs</t>
  </si>
  <si>
    <t>2-4 yrs</t>
  </si>
  <si>
    <t>4yrs +</t>
  </si>
  <si>
    <t>Re-offending within 1 year</t>
  </si>
  <si>
    <t>Accommodation</t>
  </si>
  <si>
    <t>ETE</t>
  </si>
  <si>
    <t>Tracking</t>
  </si>
  <si>
    <t>Lifestyle &amp; Associates</t>
  </si>
  <si>
    <t>Misuse</t>
  </si>
  <si>
    <t>Alcohol Misuse</t>
  </si>
  <si>
    <t>Attitudes</t>
  </si>
  <si>
    <t>Location1</t>
  </si>
  <si>
    <t>Location2</t>
  </si>
  <si>
    <t>Forecast pathways recipients</t>
  </si>
  <si>
    <t>Pathways to be provided by ST</t>
  </si>
  <si>
    <t>E2E (Workshops &amp; Industries plus provision not covered by OLASS)</t>
  </si>
  <si>
    <r>
      <t xml:space="preserve">Relationships </t>
    </r>
    <r>
      <rPr>
        <i/>
        <sz val="11"/>
        <rFont val="Calibri"/>
        <family val="2"/>
        <scheme val="minor"/>
      </rPr>
      <t>(Families?)</t>
    </r>
  </si>
  <si>
    <t>Finance Benefit and debt</t>
  </si>
  <si>
    <t>Inputs</t>
  </si>
  <si>
    <t>Variable cost per unit</t>
  </si>
  <si>
    <t>Calculations</t>
  </si>
  <si>
    <t>Outputs</t>
  </si>
  <si>
    <t>Total cost</t>
  </si>
  <si>
    <t>End</t>
  </si>
  <si>
    <t>FinModelD_v1.0.xlsx</t>
  </si>
  <si>
    <t>Assumptions &amp; Inputs</t>
  </si>
  <si>
    <t>Inflation rate %</t>
  </si>
  <si>
    <t>Yr1</t>
  </si>
  <si>
    <t>(In '000)</t>
  </si>
  <si>
    <t>Yr2</t>
  </si>
  <si>
    <t>Yr3</t>
  </si>
  <si>
    <t>Yr4</t>
  </si>
  <si>
    <t>Salary cost</t>
  </si>
  <si>
    <t>Marketing cost</t>
  </si>
  <si>
    <t>Output</t>
  </si>
  <si>
    <t>Inflation</t>
  </si>
  <si>
    <t>Salary (Nominal cost)</t>
  </si>
  <si>
    <t>Marketing (Nominal)cost</t>
  </si>
  <si>
    <t>END</t>
  </si>
  <si>
    <t>Contract Start Date</t>
  </si>
  <si>
    <t>Contract End Date</t>
  </si>
  <si>
    <t>Ref tag</t>
  </si>
  <si>
    <t>Assumption Holder</t>
  </si>
  <si>
    <t>Reference</t>
  </si>
  <si>
    <t>Assumption Description</t>
  </si>
  <si>
    <t>Model Assumption</t>
  </si>
  <si>
    <t>Units</t>
  </si>
  <si>
    <t>Assumption register Date</t>
  </si>
  <si>
    <t>J W Roche</t>
  </si>
  <si>
    <t>Scope &amp; Strategy Doc1.1</t>
  </si>
  <si>
    <t>Project Start Date</t>
  </si>
  <si>
    <t>Date</t>
  </si>
  <si>
    <t>C.Wiliams</t>
  </si>
  <si>
    <t>Resouce Plan 2013_V1.0</t>
  </si>
  <si>
    <t>Total headcount</t>
  </si>
  <si>
    <t>FTE</t>
  </si>
  <si>
    <t>Andy Mason</t>
  </si>
  <si>
    <t>Operational transition period</t>
  </si>
  <si>
    <t>Months</t>
  </si>
  <si>
    <t>Invester Interest owed @ 10% of Profit</t>
  </si>
  <si>
    <t>Profit before tax @ 22% of profit</t>
  </si>
  <si>
    <t>Revenues</t>
  </si>
  <si>
    <t>Less: Cost of sales</t>
  </si>
  <si>
    <t>Gross profit</t>
  </si>
  <si>
    <t>Expenses</t>
  </si>
  <si>
    <t>Profit</t>
  </si>
  <si>
    <t>Invester Interest owed</t>
  </si>
  <si>
    <t>=E20 x C4</t>
  </si>
  <si>
    <t xml:space="preserve">Profit before tax </t>
  </si>
  <si>
    <t>=E16 - E17</t>
  </si>
  <si>
    <t>Tax</t>
  </si>
  <si>
    <t>Profit after Tax</t>
  </si>
  <si>
    <t>=E18 - E19</t>
  </si>
  <si>
    <t>Investors Interest</t>
  </si>
  <si>
    <t>Monthly dates</t>
  </si>
  <si>
    <t>From</t>
  </si>
  <si>
    <t>To</t>
  </si>
  <si>
    <t>Period</t>
  </si>
  <si>
    <t>2012</t>
  </si>
  <si>
    <t>2013</t>
  </si>
  <si>
    <t>2014</t>
  </si>
  <si>
    <t>Less: Cost of Sales</t>
  </si>
  <si>
    <t>Annual</t>
  </si>
  <si>
    <t>Year</t>
  </si>
  <si>
    <t>Year 1</t>
  </si>
  <si>
    <t>Year 2</t>
  </si>
  <si>
    <t>Year 3</t>
  </si>
  <si>
    <t>Check A</t>
  </si>
  <si>
    <t>Check B</t>
  </si>
  <si>
    <t>General</t>
  </si>
  <si>
    <t>Set-up Period Duration</t>
  </si>
  <si>
    <t>PreContractPeriodDuration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</si>
  <si>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</si>
  <si>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</si>
  <si>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</si>
  <si>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</si>
  <si>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</si>
  <si>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</si>
  <si>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</si>
  <si>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</si>
  <si>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</si>
  <si>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</si>
  <si>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</si>
  <si>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</si>
  <si>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MonthListIn</t>
  </si>
  <si>
    <t>Monthly</t>
  </si>
  <si>
    <t>DateFromMth</t>
  </si>
  <si>
    <t>DateToMth</t>
  </si>
  <si>
    <t>PeriodNoMth</t>
  </si>
  <si>
    <t>Period Number</t>
  </si>
  <si>
    <t>PeriodCounter</t>
  </si>
  <si>
    <t>YearCounter</t>
  </si>
  <si>
    <t>Month in Year</t>
  </si>
  <si>
    <t>MonthInYear</t>
  </si>
  <si>
    <t>Calendar Month Number</t>
  </si>
  <si>
    <t>CalendarMonth</t>
  </si>
  <si>
    <t>Month Name</t>
  </si>
  <si>
    <t>MonthName</t>
  </si>
  <si>
    <t>Timeline</t>
  </si>
  <si>
    <t>TimelineIn</t>
  </si>
  <si>
    <t>Quarter</t>
  </si>
  <si>
    <t>QuarterNumber</t>
  </si>
  <si>
    <t>Active Month Flag</t>
  </si>
  <si>
    <t>ActivePeriodFlag</t>
  </si>
  <si>
    <t>Year 0</t>
  </si>
  <si>
    <t>Year 4</t>
  </si>
  <si>
    <t>Year 5</t>
  </si>
  <si>
    <t>Year 6</t>
  </si>
  <si>
    <t>Year 7</t>
  </si>
  <si>
    <t>Year 8</t>
  </si>
  <si>
    <t>Year 9</t>
  </si>
  <si>
    <t>Year 10</t>
  </si>
  <si>
    <t>Active Months</t>
  </si>
  <si>
    <t>Quarterly</t>
  </si>
  <si>
    <t>Quarter Number</t>
  </si>
  <si>
    <t>Quarter Label</t>
  </si>
  <si>
    <t>Pre</t>
  </si>
  <si>
    <t>Error</t>
  </si>
  <si>
    <t>OK</t>
  </si>
  <si>
    <t>Overall Check</t>
  </si>
  <si>
    <t>All Checks</t>
  </si>
  <si>
    <t>Sheets</t>
  </si>
  <si>
    <t>Sheet Master Check</t>
  </si>
  <si>
    <t>Check</t>
  </si>
  <si>
    <t>Completeness</t>
  </si>
  <si>
    <t>Rows</t>
  </si>
  <si>
    <t>Summary</t>
  </si>
  <si>
    <t>Off-set Billing</t>
  </si>
  <si>
    <t>Indirect Costs</t>
  </si>
  <si>
    <t>Timevalues</t>
  </si>
  <si>
    <t>Data Inputs</t>
  </si>
  <si>
    <t>Price</t>
  </si>
  <si>
    <t>Sales Rep</t>
  </si>
  <si>
    <t>Jan</t>
  </si>
  <si>
    <t>Feb</t>
  </si>
  <si>
    <t>Mar</t>
  </si>
  <si>
    <t>Apr</t>
  </si>
  <si>
    <t>Total</t>
  </si>
  <si>
    <t>John Doe</t>
  </si>
  <si>
    <t>Maggie Avery</t>
  </si>
  <si>
    <t>Tom Watts</t>
  </si>
  <si>
    <t>Agatha May</t>
  </si>
  <si>
    <t>Tori Smith</t>
  </si>
  <si>
    <t>Ceri Tuvali</t>
  </si>
  <si>
    <t>Karina Johns</t>
  </si>
  <si>
    <t>Anton Silver</t>
  </si>
  <si>
    <t>Michela Qunitech</t>
  </si>
  <si>
    <t>Todd Brown</t>
  </si>
  <si>
    <t>Total Month</t>
  </si>
  <si>
    <t>error</t>
  </si>
  <si>
    <t>Project details</t>
  </si>
  <si>
    <t>Client Name</t>
  </si>
  <si>
    <t>Client</t>
  </si>
  <si>
    <t>ClientNameIn</t>
  </si>
  <si>
    <t>Project</t>
  </si>
  <si>
    <t>Demo</t>
  </si>
  <si>
    <t>ProjectNameIn</t>
  </si>
  <si>
    <t>Business Unit</t>
  </si>
  <si>
    <t>Finance</t>
  </si>
  <si>
    <t>BusinessUnitIn</t>
  </si>
  <si>
    <t>Industry Sector</t>
  </si>
  <si>
    <t>Model populated by</t>
  </si>
  <si>
    <t>Are costs approved?</t>
  </si>
  <si>
    <t>No</t>
  </si>
  <si>
    <t>Are the Funding Solutions costs approved?</t>
  </si>
  <si>
    <t>Dates</t>
  </si>
  <si>
    <t>Cost Start dates</t>
  </si>
  <si>
    <t>CostStartDate</t>
  </si>
  <si>
    <t>Total number of Periods</t>
  </si>
  <si>
    <t>TotalPeriods</t>
  </si>
  <si>
    <t>Cost End Date</t>
  </si>
  <si>
    <t>CostEndDate</t>
  </si>
  <si>
    <t>Cost Centre</t>
  </si>
  <si>
    <t>Description</t>
  </si>
  <si>
    <t>Short Code</t>
  </si>
  <si>
    <t>Long Code</t>
  </si>
  <si>
    <t>Switches</t>
  </si>
  <si>
    <t>Numerical</t>
  </si>
  <si>
    <t>Cost Centre 1</t>
  </si>
  <si>
    <t>CC1</t>
  </si>
  <si>
    <t>Plan &amp; Maint</t>
  </si>
  <si>
    <t>Y</t>
  </si>
  <si>
    <t>Cost Centre 2</t>
  </si>
  <si>
    <t>CC2</t>
  </si>
  <si>
    <t>Capability Unit</t>
  </si>
  <si>
    <t>Capability 1</t>
  </si>
  <si>
    <t>CU1</t>
  </si>
  <si>
    <t>Capability 2</t>
  </si>
  <si>
    <t>CU2</t>
  </si>
  <si>
    <t>Capability 3</t>
  </si>
  <si>
    <t>CU3</t>
  </si>
  <si>
    <t>Capability 4</t>
  </si>
  <si>
    <t>CU4</t>
  </si>
  <si>
    <t>Capability 5</t>
  </si>
  <si>
    <t>CU5</t>
  </si>
  <si>
    <t>Capability 6</t>
  </si>
  <si>
    <t>CU6</t>
  </si>
  <si>
    <t>Capability 7</t>
  </si>
  <si>
    <t>CU7</t>
  </si>
  <si>
    <t>Capability 8</t>
  </si>
  <si>
    <t>CU8</t>
  </si>
  <si>
    <t>Capability 9</t>
  </si>
  <si>
    <t>CU9</t>
  </si>
  <si>
    <t>Capability 10</t>
  </si>
  <si>
    <t>CU10</t>
  </si>
  <si>
    <t>Capability 11</t>
  </si>
  <si>
    <t>CU11</t>
  </si>
  <si>
    <t>Capability 12</t>
  </si>
  <si>
    <t>CU12</t>
  </si>
  <si>
    <t>Capability 13</t>
  </si>
  <si>
    <t>CU13</t>
  </si>
  <si>
    <t>Works</t>
  </si>
  <si>
    <t>Works1</t>
  </si>
  <si>
    <t>W1</t>
  </si>
  <si>
    <t>Works2</t>
  </si>
  <si>
    <t>W2</t>
  </si>
  <si>
    <t>Works3</t>
  </si>
  <si>
    <t>W3</t>
  </si>
  <si>
    <t>Works4</t>
  </si>
  <si>
    <t>W4</t>
  </si>
  <si>
    <t>Works5</t>
  </si>
  <si>
    <t>W5</t>
  </si>
  <si>
    <t>Works6</t>
  </si>
  <si>
    <t>W6</t>
  </si>
  <si>
    <t>Works7</t>
  </si>
  <si>
    <t>W7</t>
  </si>
  <si>
    <t>Works8</t>
  </si>
  <si>
    <t>W8</t>
  </si>
  <si>
    <t>Works9</t>
  </si>
  <si>
    <t>W9</t>
  </si>
  <si>
    <t>Works10</t>
  </si>
  <si>
    <t>W10</t>
  </si>
  <si>
    <t>Works11</t>
  </si>
  <si>
    <t>W11</t>
  </si>
  <si>
    <t>Works12</t>
  </si>
  <si>
    <t>W12</t>
  </si>
  <si>
    <t>Works13</t>
  </si>
  <si>
    <t>W13</t>
  </si>
  <si>
    <t>Works14</t>
  </si>
  <si>
    <t>W14</t>
  </si>
  <si>
    <t>Works15</t>
  </si>
  <si>
    <t>W15</t>
  </si>
  <si>
    <t>Descriptor</t>
  </si>
  <si>
    <t>Descriptor1</t>
  </si>
  <si>
    <t>DS1</t>
  </si>
  <si>
    <t>Descriptor2</t>
  </si>
  <si>
    <t>DS2</t>
  </si>
  <si>
    <t>Descriptor3</t>
  </si>
  <si>
    <t>DS3</t>
  </si>
  <si>
    <t>Descriptor4</t>
  </si>
  <si>
    <t>DS4</t>
  </si>
  <si>
    <t>Descriptor5</t>
  </si>
  <si>
    <t>DS5</t>
  </si>
  <si>
    <t>Descriptor6</t>
  </si>
  <si>
    <t>DS6</t>
  </si>
  <si>
    <t>Descriptor7</t>
  </si>
  <si>
    <t>DS7</t>
  </si>
  <si>
    <t>Descriptor8</t>
  </si>
  <si>
    <t>DS8</t>
  </si>
  <si>
    <t>Descriptor9</t>
  </si>
  <si>
    <t>DS9</t>
  </si>
  <si>
    <t>Descriptor10</t>
  </si>
  <si>
    <t>DS10</t>
  </si>
  <si>
    <t>Descriptor11</t>
  </si>
  <si>
    <t>DS11</t>
  </si>
  <si>
    <t>Descriptor12</t>
  </si>
  <si>
    <t>DS12</t>
  </si>
  <si>
    <t>Descriptor13</t>
  </si>
  <si>
    <t>DS13</t>
  </si>
  <si>
    <t>Descriptor14</t>
  </si>
  <si>
    <t>DS14</t>
  </si>
  <si>
    <t>Descriptor15</t>
  </si>
  <si>
    <t>DS15</t>
  </si>
  <si>
    <t>Descriptor16</t>
  </si>
  <si>
    <t>DS16</t>
  </si>
  <si>
    <t>Descriptor17</t>
  </si>
  <si>
    <t>DS17</t>
  </si>
  <si>
    <t>Descriptor18</t>
  </si>
  <si>
    <t>DS18</t>
  </si>
  <si>
    <t>Descriptor19</t>
  </si>
  <si>
    <t>DS19</t>
  </si>
  <si>
    <t>Descriptor20</t>
  </si>
  <si>
    <t>DS20</t>
  </si>
  <si>
    <t>Descriptor21</t>
  </si>
  <si>
    <t>DS21</t>
  </si>
  <si>
    <t>Descriptor22</t>
  </si>
  <si>
    <t>DS22</t>
  </si>
  <si>
    <t>Descriptor23</t>
  </si>
  <si>
    <t>DS23</t>
  </si>
  <si>
    <t>Descriptor24</t>
  </si>
  <si>
    <t>DS24</t>
  </si>
  <si>
    <t>Descriptor25</t>
  </si>
  <si>
    <t>DS25</t>
  </si>
  <si>
    <t>Descriptor26</t>
  </si>
  <si>
    <t>DS26</t>
  </si>
  <si>
    <t>Descriptor27</t>
  </si>
  <si>
    <t>DS27</t>
  </si>
  <si>
    <t>Descriptor28</t>
  </si>
  <si>
    <t>DS28</t>
  </si>
  <si>
    <t>Descriptor29</t>
  </si>
  <si>
    <t>DS29</t>
  </si>
  <si>
    <t>Descriptor30</t>
  </si>
  <si>
    <t>DS30</t>
  </si>
  <si>
    <t>Descriptor31</t>
  </si>
  <si>
    <t>DS31</t>
  </si>
  <si>
    <t>Descriptor32</t>
  </si>
  <si>
    <t>DS32</t>
  </si>
  <si>
    <t>Descriptor33</t>
  </si>
  <si>
    <t>DS33</t>
  </si>
  <si>
    <t>Descriptor34</t>
  </si>
  <si>
    <t>DS34</t>
  </si>
  <si>
    <t>Descriptor35</t>
  </si>
  <si>
    <t>DS35</t>
  </si>
  <si>
    <t>Descriptor36</t>
  </si>
  <si>
    <t>DS36</t>
  </si>
  <si>
    <t>Descriptor37</t>
  </si>
  <si>
    <t>DS37</t>
  </si>
  <si>
    <t>Descriptor38</t>
  </si>
  <si>
    <t>DS38</t>
  </si>
  <si>
    <t>Descriptor39</t>
  </si>
  <si>
    <t>DS39</t>
  </si>
  <si>
    <t>Descriptor40</t>
  </si>
  <si>
    <t>DS40</t>
  </si>
  <si>
    <t>Descriptor41</t>
  </si>
  <si>
    <t>DS41</t>
  </si>
  <si>
    <t>Descriptor42</t>
  </si>
  <si>
    <t>DS42</t>
  </si>
  <si>
    <t>Descriptor43</t>
  </si>
  <si>
    <t>DS43</t>
  </si>
  <si>
    <t>Descriptor44</t>
  </si>
  <si>
    <t>DS44</t>
  </si>
  <si>
    <t>Descriptor45</t>
  </si>
  <si>
    <t>DS45</t>
  </si>
  <si>
    <t>Descriptor46</t>
  </si>
  <si>
    <t>DS46</t>
  </si>
  <si>
    <t>Descriptor47</t>
  </si>
  <si>
    <t>DS47</t>
  </si>
  <si>
    <t>Descriptor48</t>
  </si>
  <si>
    <t>DS48</t>
  </si>
  <si>
    <t>Descriptor49</t>
  </si>
  <si>
    <t>DS49</t>
  </si>
  <si>
    <t>Descriptor50</t>
  </si>
  <si>
    <t>DS50</t>
  </si>
  <si>
    <t>Descriptor51</t>
  </si>
  <si>
    <t>DS51</t>
  </si>
  <si>
    <t>Descriptor52</t>
  </si>
  <si>
    <t>DS52</t>
  </si>
  <si>
    <t>Descriptor53</t>
  </si>
  <si>
    <t>DS53</t>
  </si>
  <si>
    <t>Descriptor54</t>
  </si>
  <si>
    <t>DS54</t>
  </si>
  <si>
    <t>Descriptor55</t>
  </si>
  <si>
    <t>DS55</t>
  </si>
  <si>
    <t>Descriptor56</t>
  </si>
  <si>
    <t>DS56</t>
  </si>
  <si>
    <t>Descriptor57</t>
  </si>
  <si>
    <t>DS57</t>
  </si>
  <si>
    <t>Descriptor58</t>
  </si>
  <si>
    <t>DS58</t>
  </si>
  <si>
    <t>Descriptor59</t>
  </si>
  <si>
    <t>DS59</t>
  </si>
  <si>
    <t>Descriptor60</t>
  </si>
  <si>
    <t>DS60</t>
  </si>
  <si>
    <t>Descriptor61</t>
  </si>
  <si>
    <t>DS61</t>
  </si>
  <si>
    <t>Descriptor62</t>
  </si>
  <si>
    <t>DS62</t>
  </si>
  <si>
    <t>Descriptor63</t>
  </si>
  <si>
    <t>DS63</t>
  </si>
  <si>
    <t>Descriptor64</t>
  </si>
  <si>
    <t>DS64</t>
  </si>
  <si>
    <t>Descriptor65</t>
  </si>
  <si>
    <t>DS65</t>
  </si>
  <si>
    <t>Descriptor66</t>
  </si>
  <si>
    <t>DS66</t>
  </si>
  <si>
    <t>Descriptor67</t>
  </si>
  <si>
    <t>DS67</t>
  </si>
  <si>
    <t>Descriptor68</t>
  </si>
  <si>
    <t>DS68</t>
  </si>
  <si>
    <t>Descriptor69</t>
  </si>
  <si>
    <t>DS69</t>
  </si>
  <si>
    <t>Descriptor70</t>
  </si>
  <si>
    <t>DS70</t>
  </si>
  <si>
    <t>Descriptor71</t>
  </si>
  <si>
    <t>DS71</t>
  </si>
  <si>
    <t>Descriptor72</t>
  </si>
  <si>
    <t>DS72</t>
  </si>
  <si>
    <t>Descriptor73</t>
  </si>
  <si>
    <t>DS73</t>
  </si>
  <si>
    <t>Descriptor74</t>
  </si>
  <si>
    <t>DS74</t>
  </si>
  <si>
    <t>Descriptor75</t>
  </si>
  <si>
    <t>DS75</t>
  </si>
  <si>
    <t>Descriptor76</t>
  </si>
  <si>
    <t>DS76</t>
  </si>
  <si>
    <t>Descriptor77</t>
  </si>
  <si>
    <t>DS77</t>
  </si>
  <si>
    <t>Descriptor78</t>
  </si>
  <si>
    <t>DS78</t>
  </si>
  <si>
    <t>Descriptor79</t>
  </si>
  <si>
    <t>DS79</t>
  </si>
  <si>
    <t>Descriptor80</t>
  </si>
  <si>
    <t>DS80</t>
  </si>
  <si>
    <t>Descriptor81</t>
  </si>
  <si>
    <t>DS81</t>
  </si>
  <si>
    <t>Descriptor82</t>
  </si>
  <si>
    <t>DS82</t>
  </si>
  <si>
    <t>Descriptor83</t>
  </si>
  <si>
    <t>DS83</t>
  </si>
  <si>
    <t>Descriptor84</t>
  </si>
  <si>
    <t>DS84</t>
  </si>
  <si>
    <t>Descriptor85</t>
  </si>
  <si>
    <t>DS85</t>
  </si>
  <si>
    <t>Descriptor86</t>
  </si>
  <si>
    <t>DS86</t>
  </si>
  <si>
    <t>Descriptor87</t>
  </si>
  <si>
    <t>DS87</t>
  </si>
  <si>
    <t>Descriptor88</t>
  </si>
  <si>
    <t>DS88</t>
  </si>
  <si>
    <t>Descriptor89</t>
  </si>
  <si>
    <t>DS89</t>
  </si>
  <si>
    <t>Descriptor90</t>
  </si>
  <si>
    <t>DS90</t>
  </si>
  <si>
    <t>Descriptor91</t>
  </si>
  <si>
    <t>DS91</t>
  </si>
  <si>
    <t>Descriptor92</t>
  </si>
  <si>
    <t>DS92</t>
  </si>
  <si>
    <t>Descriptor93</t>
  </si>
  <si>
    <t>DS93</t>
  </si>
  <si>
    <t>Descriptor94</t>
  </si>
  <si>
    <t>DS94</t>
  </si>
  <si>
    <t>Descriptor95</t>
  </si>
  <si>
    <t>DS95</t>
  </si>
  <si>
    <t>Descriptor96</t>
  </si>
  <si>
    <t>DS96</t>
  </si>
  <si>
    <t>Descriptor97</t>
  </si>
  <si>
    <t>DS97</t>
  </si>
  <si>
    <t>Descriptor98</t>
  </si>
  <si>
    <t>DS98</t>
  </si>
  <si>
    <t>Descriptor99</t>
  </si>
  <si>
    <t>DS99</t>
  </si>
  <si>
    <t>Descriptor100</t>
  </si>
  <si>
    <t>DS100</t>
  </si>
  <si>
    <t>Descriptor101</t>
  </si>
  <si>
    <t>DS101</t>
  </si>
  <si>
    <t>Descriptor102</t>
  </si>
  <si>
    <t>DS102</t>
  </si>
  <si>
    <t>Descriptor103</t>
  </si>
  <si>
    <t>DS103</t>
  </si>
  <si>
    <t>Descriptor104</t>
  </si>
  <si>
    <t>DS104</t>
  </si>
  <si>
    <t>Descriptor105</t>
  </si>
  <si>
    <t>DS105</t>
  </si>
  <si>
    <t>Descriptor106</t>
  </si>
  <si>
    <t>DS106</t>
  </si>
  <si>
    <t>Descriptor107</t>
  </si>
  <si>
    <t>DS107</t>
  </si>
  <si>
    <t>Descriptor108</t>
  </si>
  <si>
    <t>DS108</t>
  </si>
  <si>
    <t>Descriptor109</t>
  </si>
  <si>
    <t>DS109</t>
  </si>
  <si>
    <t>Descriptor110</t>
  </si>
  <si>
    <t>DS110</t>
  </si>
  <si>
    <t>Descriptor111</t>
  </si>
  <si>
    <t>DS111</t>
  </si>
  <si>
    <t>Descriptor112</t>
  </si>
  <si>
    <t>DS112</t>
  </si>
  <si>
    <t>Descriptor113</t>
  </si>
  <si>
    <t>DS113</t>
  </si>
  <si>
    <t>Descriptor114</t>
  </si>
  <si>
    <t>DS114</t>
  </si>
  <si>
    <t>Descriptor115</t>
  </si>
  <si>
    <t>DS115</t>
  </si>
  <si>
    <t>Descriptor116</t>
  </si>
  <si>
    <t>DS116</t>
  </si>
  <si>
    <t>Descriptor117</t>
  </si>
  <si>
    <t>DS117</t>
  </si>
  <si>
    <t>Descriptor118</t>
  </si>
  <si>
    <t>DS118</t>
  </si>
  <si>
    <t>Descriptor119</t>
  </si>
  <si>
    <t>DS119</t>
  </si>
  <si>
    <t>Descriptor120</t>
  </si>
  <si>
    <t>DS120</t>
  </si>
  <si>
    <t>Descriptor121</t>
  </si>
  <si>
    <t>DS121</t>
  </si>
  <si>
    <t>Descriptor122</t>
  </si>
  <si>
    <t>DS122</t>
  </si>
  <si>
    <t>Descriptor123</t>
  </si>
  <si>
    <t>DS123</t>
  </si>
  <si>
    <t>Descriptor124</t>
  </si>
  <si>
    <t>DS124</t>
  </si>
  <si>
    <t>Descriptor125</t>
  </si>
  <si>
    <t>DS125</t>
  </si>
  <si>
    <t>Descriptor126</t>
  </si>
  <si>
    <t>DS126</t>
  </si>
  <si>
    <t>Descriptor127</t>
  </si>
  <si>
    <t>DS127</t>
  </si>
  <si>
    <t>Descriptor128</t>
  </si>
  <si>
    <t>DS128</t>
  </si>
  <si>
    <t>Descriptor129</t>
  </si>
  <si>
    <t>DS129</t>
  </si>
  <si>
    <t>Descriptor130</t>
  </si>
  <si>
    <t>DS130</t>
  </si>
  <si>
    <t>Cost Type</t>
  </si>
  <si>
    <t>3rd Party</t>
  </si>
  <si>
    <t>3rdParty</t>
  </si>
  <si>
    <t>Software</t>
  </si>
  <si>
    <t>SoftW</t>
  </si>
  <si>
    <t>Hardware</t>
  </si>
  <si>
    <t>HardW</t>
  </si>
  <si>
    <t>Labour</t>
  </si>
  <si>
    <t>Lbr</t>
  </si>
  <si>
    <t>Spare</t>
  </si>
  <si>
    <t>Contractor Contract</t>
  </si>
  <si>
    <t>Contractor</t>
  </si>
  <si>
    <t>Serco</t>
  </si>
  <si>
    <t>Peek</t>
  </si>
  <si>
    <t>Siemens</t>
  </si>
  <si>
    <t>Status Messages</t>
  </si>
  <si>
    <t>Capability Unit Status</t>
  </si>
  <si>
    <t>ST_1</t>
  </si>
  <si>
    <t>ST_2</t>
  </si>
  <si>
    <t>ST_13</t>
  </si>
  <si>
    <t>ST_3</t>
  </si>
  <si>
    <t>ST_4</t>
  </si>
  <si>
    <t>ST_5</t>
  </si>
  <si>
    <t>ST_6</t>
  </si>
  <si>
    <t>ST_7</t>
  </si>
  <si>
    <t>ST_8</t>
  </si>
  <si>
    <t>ST_9</t>
  </si>
  <si>
    <t>ST_10</t>
  </si>
  <si>
    <t>ST_11</t>
  </si>
  <si>
    <t>ST_12</t>
  </si>
  <si>
    <t>Works Status</t>
  </si>
  <si>
    <t>ST_14</t>
  </si>
  <si>
    <t>ST_15</t>
  </si>
  <si>
    <t>ST_16</t>
  </si>
  <si>
    <t>ST_17</t>
  </si>
  <si>
    <t>ST_18</t>
  </si>
  <si>
    <t>ST_19</t>
  </si>
  <si>
    <t>ST_20</t>
  </si>
  <si>
    <t>ST_21</t>
  </si>
  <si>
    <t>ST_22</t>
  </si>
  <si>
    <t>ST_23</t>
  </si>
  <si>
    <t>ST_24</t>
  </si>
  <si>
    <t>ST_25</t>
  </si>
  <si>
    <t>ST_26</t>
  </si>
  <si>
    <t>ST_27</t>
  </si>
  <si>
    <t>ST_28</t>
  </si>
  <si>
    <t>Ref</t>
  </si>
  <si>
    <t>Capital  Works</t>
  </si>
  <si>
    <t>Cashflow Forecast 2 Years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</si>
  <si>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</si>
  <si>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</si>
  <si>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</si>
  <si>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</si>
  <si>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</si>
  <si>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</si>
  <si>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</si>
  <si>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</si>
  <si>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</si>
  <si>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</si>
  <si>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</si>
  <si>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</si>
  <si>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Y1</t>
  </si>
  <si>
    <t>Y2</t>
  </si>
  <si>
    <t>Cash balance b/f</t>
  </si>
  <si>
    <t>Cash inflows</t>
  </si>
  <si>
    <t>Core Receipts</t>
  </si>
  <si>
    <t>Catering till receipts</t>
  </si>
  <si>
    <t>Total cash inflows</t>
  </si>
  <si>
    <t>Cash outflows</t>
  </si>
  <si>
    <t>Direct delivery:</t>
  </si>
  <si>
    <t>Staff costs</t>
  </si>
  <si>
    <t>Materials &amp; subcontractors</t>
  </si>
  <si>
    <t>Other costs</t>
  </si>
  <si>
    <t xml:space="preserve">ICT </t>
  </si>
  <si>
    <t>Mobilisation</t>
  </si>
  <si>
    <t>Overhead recovery</t>
  </si>
  <si>
    <t>Total operational cash outflows</t>
  </si>
  <si>
    <t>Cash movement in period before Int. &amp; Tax</t>
  </si>
  <si>
    <t>Interest - Paid/(Received)</t>
  </si>
  <si>
    <t>VAT</t>
  </si>
  <si>
    <t>Corporation Tax</t>
  </si>
  <si>
    <t>Cash balance c/f</t>
  </si>
  <si>
    <t>Cashflow Inputs</t>
  </si>
  <si>
    <t>Interest Recevied @ 5%</t>
  </si>
  <si>
    <t>Corporation Tax @ 23%</t>
  </si>
  <si>
    <t>VAT @ 22%</t>
  </si>
  <si>
    <t>ForecastCashflow_v1.0.xlsm</t>
  </si>
  <si>
    <t>Error Check</t>
  </si>
  <si>
    <t>No Such Company</t>
  </si>
  <si>
    <t>Currency</t>
  </si>
  <si>
    <t>Inflows (Positive Values)</t>
  </si>
  <si>
    <t>Outflows (Negative values))</t>
  </si>
  <si>
    <t>Interest &amp; Tax (As %)</t>
  </si>
  <si>
    <t>Interest Received  Per Month</t>
  </si>
  <si>
    <t>VAT %</t>
  </si>
  <si>
    <t>Corporation Tax %</t>
  </si>
  <si>
    <t>Caculations to Cashflow Inputs</t>
  </si>
  <si>
    <t>Corporate Tax paid</t>
  </si>
  <si>
    <t>Calculate Tax Paid</t>
  </si>
  <si>
    <t>VAT owing</t>
  </si>
  <si>
    <t>VAT owed</t>
  </si>
  <si>
    <t>Monthly Forecast</t>
  </si>
  <si>
    <t>Annual Forecast</t>
  </si>
  <si>
    <t>Inputs Cells</t>
  </si>
  <si>
    <t>User Inputs are accepted into these celss</t>
  </si>
  <si>
    <t>Dropdown</t>
  </si>
  <si>
    <t>A dropdown menu is provided as a user input</t>
  </si>
  <si>
    <t>Mandatory field</t>
  </si>
  <si>
    <t>This cell must contain a user input, failure to input could generate an error</t>
  </si>
  <si>
    <t>Calculation Cells</t>
  </si>
  <si>
    <t>Primary Cell</t>
  </si>
  <si>
    <t>This is a primary calculation cell (Row consistency is maintained)</t>
  </si>
  <si>
    <t>Formula cell</t>
  </si>
  <si>
    <t>Cell contains a formula derived from a primary cell</t>
  </si>
  <si>
    <t>Internal Link</t>
  </si>
  <si>
    <t>Direct Link to a cell in this workbook</t>
  </si>
  <si>
    <t>External Link</t>
  </si>
  <si>
    <t>Cell contains a link to an external workbook</t>
  </si>
  <si>
    <t>Error Checking</t>
  </si>
  <si>
    <t>Error check return True (there are no errors for this check)</t>
  </si>
  <si>
    <t>Error check returns False (there is a significant error within this the workbook)</t>
  </si>
  <si>
    <t>Error check return a Warning (there is a non significant error within the workbook)</t>
  </si>
  <si>
    <t>Style Sheet</t>
  </si>
  <si>
    <t>Children and Families ( includes visitor centre provision)</t>
  </si>
  <si>
    <t>Thinking &amp; Behavior</t>
  </si>
  <si>
    <t>Attitudes, Thinking &amp; Behavior (Resettlement services only)</t>
  </si>
  <si>
    <t>..population breakdown as per Local distributor</t>
  </si>
  <si>
    <t>Location 1</t>
  </si>
  <si>
    <t>Location 2</t>
  </si>
  <si>
    <t>Needs as identified by SAP data 2010/11</t>
  </si>
  <si>
    <t>Fixed cost per unit</t>
  </si>
  <si>
    <t>Sales units</t>
  </si>
  <si>
    <t>Total fixed cost</t>
  </si>
  <si>
    <t>Total variable cost</t>
  </si>
  <si>
    <t>Total costs</t>
  </si>
  <si>
    <t>Number of units</t>
  </si>
  <si>
    <t>Total cost per unit</t>
  </si>
  <si>
    <t>No. of Months pre-contract</t>
  </si>
  <si>
    <t>No. of Months to cost (excluding pre-contract)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</si>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</sst>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0.0%"/>
    <numFmt numFmtId="165" formatCode="dd\-mmm\-yyyy"/>
    <numFmt numFmtId="166" formatCode="_-* #,##0_-;[Red]\-\ #,##0_-;_-* &quot;-&quot;??_-;_-@_-"/>
    <numFmt numFmtId="167" formatCode="#,##0;[Red]\(#,##0\);&quot; - &quot;"/>
    <numFmt numFmtId="168" formatCode="d\-mmm\-yy"/>
    <numFmt numFmtId="169" formatCode="0_ ;[Red]\-0\ "/>
    <numFmt numFmtId="170" formatCode="_-[$€-2]* #,##0.00_-;\-[$€-2]* #,##0.00_-;_-[$€-2]* &quot;-&quot;??_-"/>
    <numFmt numFmtId="171" formatCode="#,##0_);[Red]\(#,##0\);\-_)"/>
    <numFmt numFmtId="172" formatCode="0.0_)%;[Red]\(0.0%\);0.0_)%"/>
    <numFmt numFmtId="173" formatCode="#,##0_ ;[Red]\(#,##0\);\-\ "/>
    <numFmt numFmtId="174" formatCode="#,##0.0,,_);[Red]\(#,##0.0,,\);\-_0_)"/>
    <numFmt numFmtId="175" formatCode="dd\ mmm\ yy"/>
    <numFmt numFmtId="176" formatCode="#,##0;\(#,##0\)"/>
    <numFmt numFmtId="177" formatCode="&quot;FALSE&quot;;&quot;WARNING&quot;;&quot;TRUE&quot;"/>
    <numFmt numFmtId="178" formatCode="#,##0_ ;[Red]\-#,##0\ "/>
    <numFmt numFmtId="179" formatCode="&quot;Year&quot;\ #0"/>
    <numFmt numFmtId="180" formatCode="_-* #,##0.0_-;[Red]\-\ #,##0.0_-;_-* &quot;-&quot;??_-;_-@_-"/>
    <numFmt numFmtId="181" formatCode="dd\-mm\-yyyy;@"/>
    <numFmt numFmtId="182" formatCode="&quot;£&quot;#,##0;[Red]\(&quot;£&quot;#,##0\);&quot;  -  &quot;"/>
  </numFmts>
  <fonts count="9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80"/>
      <name val="Arial"/>
      <family val="2"/>
    </font>
    <font>
      <b/>
      <sz val="10"/>
      <name val="Calibri"/>
      <family val="2"/>
    </font>
    <font>
      <sz val="11"/>
      <name val="Calibri"/>
      <family val="2"/>
    </font>
    <font>
      <sz val="10"/>
      <name val="Calibri"/>
      <family val="2"/>
    </font>
    <font>
      <b/>
      <u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b/>
      <sz val="10"/>
      <color indexed="9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Arial"/>
      <family val="2"/>
    </font>
    <font>
      <sz val="10"/>
      <color indexed="9"/>
      <name val="Arial"/>
      <family val="2"/>
    </font>
    <font>
      <sz val="10"/>
      <name val="Helv"/>
      <charset val="204"/>
    </font>
    <font>
      <sz val="9"/>
      <color indexed="23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sz val="10"/>
      <color indexed="17"/>
      <name val="Arial"/>
      <family val="2"/>
    </font>
    <font>
      <sz val="11"/>
      <color indexed="8"/>
      <name val="Calibri"/>
      <family val="2"/>
    </font>
    <font>
      <sz val="9"/>
      <color indexed="12"/>
      <name val="Arial"/>
      <family val="2"/>
    </font>
    <font>
      <b/>
      <sz val="10.5"/>
      <color indexed="8"/>
      <name val="Arial"/>
      <family val="2"/>
    </font>
    <font>
      <sz val="10"/>
      <color indexed="12"/>
      <name val="Arial"/>
      <family val="2"/>
    </font>
    <font>
      <sz val="11"/>
      <color indexed="18"/>
      <name val="Arial"/>
      <family val="2"/>
    </font>
    <font>
      <b/>
      <sz val="14"/>
      <color indexed="9"/>
      <name val="Arial"/>
      <family val="2"/>
    </font>
    <font>
      <b/>
      <sz val="12"/>
      <color indexed="9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6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8"/>
      <name val="Arial"/>
      <family val="2"/>
    </font>
    <font>
      <sz val="10"/>
      <color indexed="62"/>
      <name val="Arial"/>
      <family val="2"/>
    </font>
    <font>
      <sz val="9"/>
      <name val="Calibri"/>
      <family val="2"/>
      <scheme val="minor"/>
    </font>
    <font>
      <i/>
      <sz val="9"/>
      <name val="Calibri"/>
      <family val="2"/>
      <scheme val="minor"/>
    </font>
    <font>
      <b/>
      <sz val="10"/>
      <color indexed="9"/>
      <name val="Calibri"/>
      <family val="2"/>
    </font>
    <font>
      <sz val="9"/>
      <color indexed="8"/>
      <name val="Calibri"/>
      <family val="2"/>
      <scheme val="minor"/>
    </font>
    <font>
      <b/>
      <sz val="9"/>
      <color indexed="9"/>
      <name val="Calibri"/>
      <family val="2"/>
      <scheme val="minor"/>
    </font>
    <font>
      <sz val="10"/>
      <color indexed="23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8"/>
      <color indexed="9"/>
      <name val="Arial"/>
      <family val="2"/>
    </font>
    <font>
      <b/>
      <sz val="9"/>
      <color indexed="9"/>
      <name val="Cambria"/>
      <family val="1"/>
      <scheme val="major"/>
    </font>
    <font>
      <sz val="12"/>
      <color theme="1"/>
      <name val="Arial"/>
      <family val="2"/>
    </font>
    <font>
      <sz val="9"/>
      <color theme="1"/>
      <name val="Cambria"/>
      <family val="1"/>
      <scheme val="major"/>
    </font>
    <font>
      <sz val="11"/>
      <name val="Mahsuri Sans MT"/>
    </font>
    <font>
      <b/>
      <sz val="8"/>
      <color indexed="8"/>
      <name val="Cambria"/>
      <family val="1"/>
      <scheme val="major"/>
    </font>
    <font>
      <sz val="10"/>
      <color indexed="8"/>
      <name val="Cambria"/>
      <family val="1"/>
      <scheme val="major"/>
    </font>
    <font>
      <sz val="12"/>
      <color indexed="45"/>
      <name val="Arial"/>
      <family val="2"/>
    </font>
    <font>
      <sz val="9"/>
      <name val="Cambria"/>
      <family val="1"/>
      <scheme val="major"/>
    </font>
    <font>
      <i/>
      <sz val="8"/>
      <color theme="1" tint="0.249977111117893"/>
      <name val="Cambria"/>
      <family val="1"/>
      <scheme val="major"/>
    </font>
    <font>
      <sz val="9"/>
      <color rgb="FFFF0000"/>
      <name val="Cambria"/>
      <family val="1"/>
      <scheme val="major"/>
    </font>
    <font>
      <sz val="12"/>
      <color rgb="FF3F3F76"/>
      <name val="Arial"/>
      <family val="2"/>
    </font>
    <font>
      <sz val="10"/>
      <name val="Cambria"/>
      <family val="1"/>
      <scheme val="major"/>
    </font>
    <font>
      <sz val="10"/>
      <color theme="1"/>
      <name val="Cambria"/>
      <family val="1"/>
      <scheme val="major"/>
    </font>
    <font>
      <i/>
      <sz val="9"/>
      <color theme="1"/>
      <name val="Cambria"/>
      <family val="1"/>
      <scheme val="major"/>
    </font>
    <font>
      <b/>
      <sz val="10"/>
      <color indexed="9"/>
      <name val="Cambria"/>
      <family val="1"/>
      <scheme val="major"/>
    </font>
    <font>
      <b/>
      <sz val="9"/>
      <name val="Cambria"/>
      <family val="1"/>
      <scheme val="major"/>
    </font>
    <font>
      <b/>
      <sz val="14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1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2"/>
      <color indexed="18"/>
      <name val="Calibri"/>
      <family val="2"/>
      <scheme val="minor"/>
    </font>
    <font>
      <sz val="10"/>
      <color indexed="8"/>
      <name val="MS Sans Serif"/>
      <family val="2"/>
    </font>
    <font>
      <sz val="12"/>
      <name val="Century Gothic"/>
      <family val="2"/>
    </font>
    <font>
      <b/>
      <sz val="11"/>
      <color theme="0"/>
      <name val="Calibri"/>
      <family val="2"/>
    </font>
    <font>
      <b/>
      <sz val="10"/>
      <color theme="0"/>
      <name val="Calibri"/>
      <family val="2"/>
    </font>
    <font>
      <b/>
      <u/>
      <sz val="10"/>
      <name val="Arial"/>
      <family val="2"/>
    </font>
    <font>
      <sz val="12"/>
      <color indexed="18"/>
      <name val="Century Gothic"/>
      <family val="2"/>
    </font>
    <font>
      <b/>
      <sz val="14"/>
      <name val="Calibri"/>
      <family val="2"/>
    </font>
    <font>
      <b/>
      <sz val="10"/>
      <name val="Calibri"/>
      <family val="2"/>
      <scheme val="minor"/>
    </font>
    <font>
      <sz val="9"/>
      <name val="Calibri"/>
      <family val="2"/>
    </font>
    <font>
      <sz val="9"/>
      <color rgb="FF00B050"/>
      <name val="Calibri"/>
      <family val="2"/>
    </font>
    <font>
      <sz val="9"/>
      <color rgb="FFFF0000"/>
      <name val="Calibri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CCFFCC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17"/>
        <bgColor indexed="64"/>
      </patternFill>
    </fill>
    <fill>
      <patternFill patternType="lightUp"/>
    </fill>
    <fill>
      <patternFill patternType="solid">
        <fgColor indexed="10"/>
        <bgColor indexed="64"/>
      </patternFill>
    </fill>
    <fill>
      <patternFill patternType="solid">
        <fgColor rgb="FF000EC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4.9989318521683403E-2"/>
        <bgColor indexed="64"/>
      </patternFill>
    </fill>
  </fills>
  <borders count="4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rgb="FF00B050"/>
      </top>
      <bottom style="thin">
        <color rgb="FF00B05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23"/>
      </left>
      <right style="dotted">
        <color indexed="23"/>
      </right>
      <top style="dotted">
        <color indexed="23"/>
      </top>
      <bottom style="dotted">
        <color indexed="23"/>
      </bottom>
      <diagonal/>
    </border>
    <border>
      <left/>
      <right/>
      <top style="dashed">
        <color indexed="53"/>
      </top>
      <bottom style="dashed">
        <color indexed="5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18"/>
      </top>
      <bottom style="thin">
        <color indexed="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23"/>
      </bottom>
      <diagonal/>
    </border>
    <border>
      <left style="thin">
        <color indexed="64"/>
      </left>
      <right/>
      <top style="thin">
        <color indexed="23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66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15" fillId="0" borderId="0"/>
    <xf numFmtId="0" fontId="19" fillId="0" borderId="0"/>
    <xf numFmtId="15" fontId="15" fillId="11" borderId="8"/>
    <xf numFmtId="166" fontId="15" fillId="14" borderId="8"/>
    <xf numFmtId="166" fontId="15" fillId="11" borderId="8"/>
    <xf numFmtId="0" fontId="28" fillId="0" borderId="0"/>
    <xf numFmtId="166" fontId="15" fillId="7" borderId="8"/>
    <xf numFmtId="0" fontId="15" fillId="0" borderId="0"/>
    <xf numFmtId="0" fontId="30" fillId="0" borderId="0"/>
    <xf numFmtId="0" fontId="15" fillId="0" borderId="0"/>
    <xf numFmtId="0" fontId="19" fillId="0" borderId="0"/>
    <xf numFmtId="0" fontId="30" fillId="0" borderId="0"/>
    <xf numFmtId="0" fontId="30" fillId="0" borderId="0"/>
    <xf numFmtId="0" fontId="30" fillId="0" borderId="0"/>
    <xf numFmtId="0" fontId="15" fillId="0" borderId="0"/>
    <xf numFmtId="166" fontId="31" fillId="14" borderId="8"/>
    <xf numFmtId="166" fontId="32" fillId="19" borderId="8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33" fillId="0" borderId="0"/>
    <xf numFmtId="0" fontId="34" fillId="7" borderId="19">
      <alignment horizontal="center"/>
    </xf>
    <xf numFmtId="170" fontId="35" fillId="0" borderId="0" applyFont="0" applyFill="0" applyBorder="0" applyAlignment="0" applyProtection="0"/>
    <xf numFmtId="166" fontId="15" fillId="20" borderId="8"/>
    <xf numFmtId="171" fontId="36" fillId="0" borderId="0" applyNumberFormat="0" applyAlignment="0"/>
    <xf numFmtId="171" fontId="37" fillId="0" borderId="0" applyNumberFormat="0" applyFill="0" applyBorder="0" applyAlignment="0" applyProtection="0"/>
    <xf numFmtId="15" fontId="38" fillId="21" borderId="20">
      <alignment horizontal="center"/>
      <protection locked="0"/>
    </xf>
    <xf numFmtId="172" fontId="38" fillId="21" borderId="20" applyAlignment="0">
      <protection locked="0"/>
    </xf>
    <xf numFmtId="171" fontId="38" fillId="21" borderId="20" applyAlignment="0">
      <protection locked="0"/>
    </xf>
    <xf numFmtId="171" fontId="19" fillId="0" borderId="0" applyFill="0" applyBorder="0" applyAlignment="0"/>
    <xf numFmtId="166" fontId="15" fillId="7" borderId="8"/>
    <xf numFmtId="166" fontId="15" fillId="7" borderId="8"/>
    <xf numFmtId="166" fontId="15" fillId="7" borderId="8"/>
    <xf numFmtId="166" fontId="15" fillId="7" borderId="8">
      <protection locked="0"/>
    </xf>
    <xf numFmtId="0" fontId="15" fillId="0" borderId="0"/>
    <xf numFmtId="0" fontId="15" fillId="0" borderId="0"/>
    <xf numFmtId="0" fontId="15" fillId="0" borderId="0"/>
    <xf numFmtId="173" fontId="39" fillId="22" borderId="21">
      <protection locked="0"/>
    </xf>
    <xf numFmtId="173" fontId="39" fillId="23" borderId="21">
      <protection locked="0"/>
    </xf>
    <xf numFmtId="0" fontId="40" fillId="24" borderId="0" applyNumberFormat="0">
      <alignment horizontal="left" vertical="center" indent="1"/>
    </xf>
    <xf numFmtId="0" fontId="41" fillId="25" borderId="0" applyNumberFormat="0">
      <alignment vertical="center"/>
    </xf>
    <xf numFmtId="0" fontId="42" fillId="14" borderId="0">
      <alignment vertical="center"/>
    </xf>
    <xf numFmtId="0" fontId="43" fillId="0" borderId="22">
      <alignment vertical="center"/>
    </xf>
    <xf numFmtId="9" fontId="15" fillId="0" borderId="0" applyFont="0" applyFill="0" applyBorder="0" applyAlignment="0" applyProtection="0"/>
    <xf numFmtId="174" fontId="44" fillId="0" borderId="23" applyFont="0" applyFill="0" applyBorder="0" applyAlignment="0" applyProtection="0"/>
    <xf numFmtId="17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9" fillId="0" borderId="0"/>
    <xf numFmtId="176" fontId="45" fillId="26" borderId="0" applyNumberFormat="0">
      <alignment vertical="center"/>
    </xf>
    <xf numFmtId="0" fontId="56" fillId="0" borderId="0" applyNumberFormat="0" applyFill="0" applyBorder="0" applyAlignment="0" applyProtection="0">
      <alignment vertical="top"/>
      <protection locked="0"/>
    </xf>
    <xf numFmtId="0" fontId="59" fillId="0" borderId="0"/>
    <xf numFmtId="0" fontId="61" fillId="0" borderId="0"/>
    <xf numFmtId="0" fontId="64" fillId="31" borderId="3" applyNumberFormat="0" applyBorder="0">
      <alignment horizontal="center" vertical="center"/>
    </xf>
    <xf numFmtId="0" fontId="68" fillId="2" borderId="1" applyNumberFormat="0" applyAlignment="0" applyProtection="0"/>
    <xf numFmtId="0" fontId="80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5" fillId="0" borderId="0"/>
    <xf numFmtId="0" fontId="15" fillId="0" borderId="0"/>
    <xf numFmtId="44" fontId="35" fillId="0" borderId="0" applyFont="0" applyFill="0" applyBorder="0" applyAlignment="0" applyProtection="0"/>
    <xf numFmtId="9" fontId="81" fillId="0" borderId="0" applyFont="0" applyFill="0" applyBorder="0" applyAlignment="0" applyProtection="0"/>
  </cellStyleXfs>
  <cellXfs count="276">
    <xf numFmtId="0" fontId="0" fillId="0" borderId="0" xfId="0"/>
    <xf numFmtId="0" fontId="5" fillId="0" borderId="0" xfId="0" applyFont="1"/>
    <xf numFmtId="0" fontId="6" fillId="0" borderId="0" xfId="0" applyFont="1"/>
    <xf numFmtId="0" fontId="6" fillId="0" borderId="3" xfId="0" applyFont="1" applyBorder="1"/>
    <xf numFmtId="1" fontId="5" fillId="0" borderId="0" xfId="0" applyNumberFormat="1" applyFont="1"/>
    <xf numFmtId="9" fontId="5" fillId="0" borderId="0" xfId="1" applyFont="1"/>
    <xf numFmtId="1" fontId="6" fillId="0" borderId="4" xfId="0" applyNumberFormat="1" applyFont="1" applyBorder="1"/>
    <xf numFmtId="9" fontId="6" fillId="0" borderId="4" xfId="0" applyNumberFormat="1" applyFont="1" applyBorder="1"/>
    <xf numFmtId="164" fontId="6" fillId="0" borderId="0" xfId="1" applyNumberFormat="1" applyFont="1"/>
    <xf numFmtId="0" fontId="7" fillId="0" borderId="0" xfId="0" applyFont="1"/>
    <xf numFmtId="0" fontId="9" fillId="0" borderId="0" xfId="0" applyFont="1" applyAlignment="1">
      <alignment wrapText="1"/>
    </xf>
    <xf numFmtId="0" fontId="8" fillId="4" borderId="6" xfId="0" applyFont="1" applyFill="1" applyBorder="1" applyAlignment="1">
      <alignment wrapText="1"/>
    </xf>
    <xf numFmtId="10" fontId="10" fillId="4" borderId="7" xfId="0" applyNumberFormat="1" applyFont="1" applyFill="1" applyBorder="1" applyAlignment="1">
      <alignment horizontal="center"/>
    </xf>
    <xf numFmtId="0" fontId="8" fillId="0" borderId="6" xfId="0" applyFont="1" applyFill="1" applyBorder="1" applyAlignment="1">
      <alignment wrapText="1"/>
    </xf>
    <xf numFmtId="10" fontId="10" fillId="0" borderId="7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11" fillId="0" borderId="0" xfId="0" applyFont="1" applyBorder="1"/>
    <xf numFmtId="0" fontId="5" fillId="0" borderId="3" xfId="0" applyFont="1" applyBorder="1"/>
    <xf numFmtId="9" fontId="5" fillId="0" borderId="3" xfId="0" applyNumberFormat="1" applyFont="1" applyFill="1" applyBorder="1"/>
    <xf numFmtId="1" fontId="6" fillId="0" borderId="3" xfId="0" applyNumberFormat="1" applyFont="1" applyFill="1" applyBorder="1"/>
    <xf numFmtId="0" fontId="5" fillId="0" borderId="0" xfId="0" applyFont="1" applyFill="1"/>
    <xf numFmtId="0" fontId="5" fillId="0" borderId="3" xfId="0" applyFont="1" applyFill="1" applyBorder="1"/>
    <xf numFmtId="1" fontId="6" fillId="0" borderId="3" xfId="0" applyNumberFormat="1" applyFont="1" applyBorder="1"/>
    <xf numFmtId="0" fontId="5" fillId="0" borderId="3" xfId="0" applyFont="1" applyBorder="1" applyAlignment="1">
      <alignment wrapText="1"/>
    </xf>
    <xf numFmtId="0" fontId="5" fillId="0" borderId="3" xfId="0" applyFont="1" applyFill="1" applyBorder="1" applyAlignment="1">
      <alignment wrapText="1"/>
    </xf>
    <xf numFmtId="9" fontId="5" fillId="0" borderId="3" xfId="0" applyNumberFormat="1" applyFont="1" applyBorder="1"/>
    <xf numFmtId="0" fontId="16" fillId="5" borderId="0" xfId="4" applyFont="1" applyFill="1"/>
    <xf numFmtId="0" fontId="0" fillId="5" borderId="0" xfId="0" applyFill="1"/>
    <xf numFmtId="0" fontId="0" fillId="6" borderId="0" xfId="0" applyFill="1"/>
    <xf numFmtId="0" fontId="3" fillId="6" borderId="0" xfId="0" applyFont="1" applyFill="1"/>
    <xf numFmtId="3" fontId="17" fillId="7" borderId="8" xfId="2" applyNumberFormat="1" applyFont="1" applyFill="1" applyBorder="1" applyAlignment="1" applyProtection="1">
      <alignment horizontal="left"/>
      <protection locked="0"/>
    </xf>
    <xf numFmtId="3" fontId="17" fillId="8" borderId="8" xfId="2" applyNumberFormat="1" applyFont="1" applyFill="1" applyBorder="1" applyAlignment="1" applyProtection="1">
      <alignment horizontal="left"/>
      <protection locked="0"/>
    </xf>
    <xf numFmtId="0" fontId="0" fillId="10" borderId="0" xfId="0" applyFill="1"/>
    <xf numFmtId="0" fontId="3" fillId="10" borderId="0" xfId="0" applyFont="1" applyFill="1"/>
    <xf numFmtId="0" fontId="20" fillId="0" borderId="0" xfId="0" applyFont="1"/>
    <xf numFmtId="0" fontId="0" fillId="0" borderId="0" xfId="0" applyAlignment="1">
      <alignment horizontal="center"/>
    </xf>
    <xf numFmtId="164" fontId="0" fillId="3" borderId="2" xfId="3" applyNumberFormat="1" applyFont="1"/>
    <xf numFmtId="3" fontId="0" fillId="3" borderId="2" xfId="3" applyNumberFormat="1" applyFont="1"/>
    <xf numFmtId="3" fontId="0" fillId="12" borderId="2" xfId="3" applyNumberFormat="1" applyFont="1" applyFill="1"/>
    <xf numFmtId="164" fontId="0" fillId="12" borderId="2" xfId="3" applyNumberFormat="1" applyFont="1" applyFill="1"/>
    <xf numFmtId="0" fontId="21" fillId="0" borderId="0" xfId="5" applyFont="1" applyProtection="1"/>
    <xf numFmtId="3" fontId="22" fillId="7" borderId="8" xfId="2" applyNumberFormat="1" applyFont="1" applyFill="1" applyBorder="1" applyAlignment="1" applyProtection="1">
      <alignment horizontal="center"/>
      <protection locked="0"/>
    </xf>
    <xf numFmtId="0" fontId="21" fillId="0" borderId="0" xfId="5" applyFont="1" applyAlignment="1" applyProtection="1">
      <alignment horizontal="center"/>
    </xf>
    <xf numFmtId="165" fontId="22" fillId="7" borderId="8" xfId="2" applyNumberFormat="1" applyFont="1" applyFill="1" applyBorder="1" applyAlignment="1" applyProtection="1">
      <alignment horizontal="center"/>
      <protection locked="0"/>
    </xf>
    <xf numFmtId="165" fontId="22" fillId="11" borderId="8" xfId="6" applyNumberFormat="1" applyFont="1" applyAlignment="1" applyProtection="1">
      <alignment horizontal="center"/>
    </xf>
    <xf numFmtId="0" fontId="19" fillId="0" borderId="0" xfId="5" applyProtection="1"/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2" fontId="0" fillId="12" borderId="9" xfId="0" applyNumberFormat="1" applyFont="1" applyFill="1" applyBorder="1"/>
    <xf numFmtId="0" fontId="23" fillId="13" borderId="11" xfId="0" applyFont="1" applyFill="1" applyBorder="1"/>
    <xf numFmtId="0" fontId="23" fillId="13" borderId="9" xfId="0" applyFont="1" applyFill="1" applyBorder="1"/>
    <xf numFmtId="14" fontId="23" fillId="13" borderId="9" xfId="0" applyNumberFormat="1" applyFont="1" applyFill="1" applyBorder="1"/>
    <xf numFmtId="0" fontId="0" fillId="12" borderId="9" xfId="0" applyFont="1" applyFill="1" applyBorder="1"/>
    <xf numFmtId="0" fontId="16" fillId="10" borderId="0" xfId="4" applyFont="1" applyFill="1"/>
    <xf numFmtId="0" fontId="0" fillId="15" borderId="0" xfId="0" applyFill="1"/>
    <xf numFmtId="0" fontId="4" fillId="0" borderId="0" xfId="0" applyFont="1" applyAlignment="1">
      <alignment horizontal="center" vertical="center"/>
    </xf>
    <xf numFmtId="0" fontId="25" fillId="0" borderId="0" xfId="0" applyFont="1"/>
    <xf numFmtId="0" fontId="0" fillId="12" borderId="9" xfId="0" applyFill="1" applyBorder="1"/>
    <xf numFmtId="9" fontId="0" fillId="13" borderId="9" xfId="0" applyNumberFormat="1" applyFill="1" applyBorder="1"/>
    <xf numFmtId="0" fontId="4" fillId="0" borderId="0" xfId="0" applyFont="1"/>
    <xf numFmtId="167" fontId="0" fillId="0" borderId="0" xfId="0" applyNumberFormat="1"/>
    <xf numFmtId="167" fontId="22" fillId="9" borderId="8" xfId="7" applyNumberFormat="1" applyFont="1" applyFill="1"/>
    <xf numFmtId="0" fontId="4" fillId="0" borderId="0" xfId="0" quotePrefix="1" applyFont="1"/>
    <xf numFmtId="0" fontId="26" fillId="16" borderId="0" xfId="5" applyFont="1" applyFill="1" applyAlignment="1" applyProtection="1">
      <alignment horizontal="left" vertical="center"/>
    </xf>
    <xf numFmtId="0" fontId="26" fillId="16" borderId="0" xfId="5" applyFont="1" applyFill="1" applyAlignment="1" applyProtection="1">
      <alignment vertical="center"/>
    </xf>
    <xf numFmtId="0" fontId="27" fillId="0" borderId="0" xfId="5" applyFont="1" applyProtection="1"/>
    <xf numFmtId="168" fontId="5" fillId="0" borderId="0" xfId="5" applyNumberFormat="1" applyFont="1" applyFill="1" applyAlignment="1" applyProtection="1"/>
    <xf numFmtId="0" fontId="5" fillId="0" borderId="0" xfId="5" applyFont="1" applyProtection="1"/>
    <xf numFmtId="15" fontId="5" fillId="11" borderId="8" xfId="6" applyFont="1" applyAlignment="1" applyProtection="1">
      <alignment horizontal="center"/>
    </xf>
    <xf numFmtId="15" fontId="5" fillId="12" borderId="8" xfId="7" applyNumberFormat="1" applyFont="1" applyFill="1" applyAlignment="1" applyProtection="1">
      <alignment horizontal="center"/>
    </xf>
    <xf numFmtId="0" fontId="5" fillId="0" borderId="0" xfId="5" applyFont="1" applyFill="1" applyAlignment="1" applyProtection="1"/>
    <xf numFmtId="169" fontId="5" fillId="3" borderId="2" xfId="3" applyNumberFormat="1" applyFont="1" applyAlignment="1" applyProtection="1">
      <alignment horizontal="center"/>
    </xf>
    <xf numFmtId="169" fontId="5" fillId="12" borderId="8" xfId="8" applyNumberFormat="1" applyFont="1" applyFill="1" applyAlignment="1" applyProtection="1">
      <alignment horizontal="center"/>
    </xf>
    <xf numFmtId="169" fontId="5" fillId="12" borderId="8" xfId="7" applyNumberFormat="1" applyFont="1" applyFill="1" applyAlignment="1" applyProtection="1">
      <alignment horizontal="center"/>
    </xf>
    <xf numFmtId="15" fontId="24" fillId="10" borderId="8" xfId="6" applyFont="1" applyFill="1" applyAlignment="1" applyProtection="1">
      <alignment horizontal="center"/>
    </xf>
    <xf numFmtId="17" fontId="4" fillId="0" borderId="0" xfId="0" applyNumberFormat="1" applyFont="1" applyAlignment="1">
      <alignment horizontal="center" vertical="center"/>
    </xf>
    <xf numFmtId="17" fontId="4" fillId="0" borderId="0" xfId="0" quotePrefix="1" applyNumberFormat="1" applyFont="1" applyAlignment="1">
      <alignment horizontal="center" vertical="center"/>
    </xf>
    <xf numFmtId="0" fontId="46" fillId="16" borderId="0" xfId="5" applyFont="1" applyFill="1" applyProtection="1"/>
    <xf numFmtId="177" fontId="32" fillId="27" borderId="3" xfId="5" applyNumberFormat="1" applyFont="1" applyFill="1" applyBorder="1" applyAlignment="1" applyProtection="1">
      <alignment horizontal="center" vertical="center" shrinkToFit="1"/>
      <protection hidden="1"/>
    </xf>
    <xf numFmtId="0" fontId="19" fillId="0" borderId="0" xfId="5" applyFill="1"/>
    <xf numFmtId="0" fontId="15" fillId="0" borderId="0" xfId="5" applyFont="1" applyProtection="1"/>
    <xf numFmtId="0" fontId="15" fillId="0" borderId="0" xfId="5" applyFont="1" applyAlignment="1" applyProtection="1">
      <alignment horizontal="right" vertical="center"/>
    </xf>
    <xf numFmtId="0" fontId="19" fillId="0" borderId="0" xfId="5"/>
    <xf numFmtId="0" fontId="19" fillId="28" borderId="23" xfId="5" applyFill="1" applyBorder="1"/>
    <xf numFmtId="0" fontId="19" fillId="0" borderId="0" xfId="5" applyFont="1" applyBorder="1" applyProtection="1"/>
    <xf numFmtId="0" fontId="15" fillId="0" borderId="0" xfId="37"/>
    <xf numFmtId="0" fontId="19" fillId="28" borderId="24" xfId="5" applyFill="1" applyBorder="1"/>
    <xf numFmtId="0" fontId="32" fillId="16" borderId="0" xfId="5" applyFont="1" applyFill="1" applyAlignment="1" applyProtection="1">
      <alignment horizontal="left" vertical="center"/>
    </xf>
    <xf numFmtId="0" fontId="32" fillId="16" borderId="0" xfId="5" applyFont="1" applyFill="1" applyAlignment="1" applyProtection="1">
      <alignment vertical="center"/>
    </xf>
    <xf numFmtId="0" fontId="46" fillId="16" borderId="0" xfId="5" applyFont="1" applyFill="1" applyAlignment="1" applyProtection="1">
      <alignment vertical="center"/>
    </xf>
    <xf numFmtId="0" fontId="19" fillId="16" borderId="25" xfId="5" applyFill="1" applyBorder="1" applyProtection="1"/>
    <xf numFmtId="0" fontId="19" fillId="0" borderId="0" xfId="5" applyFont="1" applyProtection="1"/>
    <xf numFmtId="0" fontId="19" fillId="28" borderId="26" xfId="5" applyFill="1" applyBorder="1"/>
    <xf numFmtId="166" fontId="15" fillId="11" borderId="8" xfId="8" applyFont="1" applyProtection="1"/>
    <xf numFmtId="0" fontId="33" fillId="0" borderId="0" xfId="5" applyFont="1" applyProtection="1"/>
    <xf numFmtId="0" fontId="15" fillId="0" borderId="0" xfId="5" applyFont="1"/>
    <xf numFmtId="166" fontId="15" fillId="7" borderId="8" xfId="10" applyFont="1" applyAlignment="1" applyProtection="1">
      <alignment horizontal="center"/>
    </xf>
    <xf numFmtId="0" fontId="33" fillId="0" borderId="0" xfId="5" applyFont="1" applyAlignment="1" applyProtection="1">
      <alignment horizontal="center"/>
    </xf>
    <xf numFmtId="0" fontId="15" fillId="0" borderId="0" xfId="5" applyFont="1" applyAlignment="1" applyProtection="1">
      <alignment horizontal="center"/>
    </xf>
    <xf numFmtId="15" fontId="33" fillId="0" borderId="0" xfId="5" applyNumberFormat="1" applyFont="1" applyProtection="1"/>
    <xf numFmtId="169" fontId="19" fillId="0" borderId="0" xfId="5" applyNumberFormat="1" applyFont="1" applyProtection="1"/>
    <xf numFmtId="179" fontId="33" fillId="0" borderId="0" xfId="5" applyNumberFormat="1" applyFont="1" applyAlignment="1" applyProtection="1"/>
    <xf numFmtId="0" fontId="48" fillId="0" borderId="0" xfId="5" applyFont="1" applyProtection="1"/>
    <xf numFmtId="179" fontId="33" fillId="0" borderId="0" xfId="5" applyNumberFormat="1" applyFont="1" applyFill="1" applyAlignment="1" applyProtection="1"/>
    <xf numFmtId="0" fontId="32" fillId="16" borderId="0" xfId="5" applyFont="1" applyFill="1" applyProtection="1"/>
    <xf numFmtId="0" fontId="19" fillId="16" borderId="0" xfId="5" applyFill="1" applyProtection="1"/>
    <xf numFmtId="0" fontId="29" fillId="18" borderId="0" xfId="5" applyFont="1" applyFill="1" applyProtection="1"/>
    <xf numFmtId="0" fontId="29" fillId="18" borderId="0" xfId="5" applyFont="1" applyFill="1" applyAlignment="1" applyProtection="1">
      <alignment horizontal="left"/>
    </xf>
    <xf numFmtId="180" fontId="29" fillId="18" borderId="0" xfId="5" applyNumberFormat="1" applyFont="1" applyFill="1" applyProtection="1"/>
    <xf numFmtId="0" fontId="15" fillId="0" borderId="0" xfId="5" applyFont="1" applyFill="1"/>
    <xf numFmtId="15" fontId="49" fillId="11" borderId="8" xfId="6" applyFont="1" applyAlignment="1" applyProtection="1">
      <alignment horizontal="center" vertical="center" shrinkToFit="1"/>
    </xf>
    <xf numFmtId="15" fontId="49" fillId="14" borderId="27" xfId="7" applyNumberFormat="1" applyFont="1" applyBorder="1" applyAlignment="1" applyProtection="1">
      <alignment horizontal="center" vertical="center" shrinkToFit="1"/>
    </xf>
    <xf numFmtId="15" fontId="49" fillId="14" borderId="8" xfId="7" applyNumberFormat="1" applyFont="1" applyAlignment="1" applyProtection="1">
      <alignment horizontal="center" vertical="center" shrinkToFit="1"/>
    </xf>
    <xf numFmtId="15" fontId="49" fillId="11" borderId="8" xfId="6" applyFont="1" applyAlignment="1" applyProtection="1">
      <alignment horizontal="center"/>
    </xf>
    <xf numFmtId="15" fontId="49" fillId="14" borderId="8" xfId="7" applyNumberFormat="1" applyFont="1" applyAlignment="1" applyProtection="1">
      <alignment horizontal="center"/>
    </xf>
    <xf numFmtId="169" fontId="49" fillId="7" borderId="8" xfId="10" applyNumberFormat="1" applyFont="1" applyAlignment="1" applyProtection="1">
      <alignment horizontal="center"/>
    </xf>
    <xf numFmtId="169" fontId="49" fillId="11" borderId="8" xfId="8" applyNumberFormat="1" applyFont="1" applyAlignment="1" applyProtection="1">
      <alignment horizontal="center"/>
    </xf>
    <xf numFmtId="169" fontId="49" fillId="14" borderId="8" xfId="7" applyNumberFormat="1" applyFont="1" applyAlignment="1" applyProtection="1">
      <alignment horizontal="center"/>
    </xf>
    <xf numFmtId="169" fontId="49" fillId="14" borderId="8" xfId="7" applyNumberFormat="1" applyFont="1" applyAlignment="1">
      <alignment horizontal="center"/>
    </xf>
    <xf numFmtId="43" fontId="49" fillId="14" borderId="8" xfId="21" applyFont="1" applyFill="1" applyBorder="1" applyAlignment="1">
      <alignment horizontal="center"/>
    </xf>
    <xf numFmtId="166" fontId="49" fillId="11" borderId="8" xfId="8" applyFont="1" applyAlignment="1" applyProtection="1">
      <alignment horizontal="center"/>
    </xf>
    <xf numFmtId="166" fontId="49" fillId="14" borderId="8" xfId="7" applyFont="1" applyAlignment="1" applyProtection="1">
      <alignment horizontal="center"/>
    </xf>
    <xf numFmtId="179" fontId="49" fillId="7" borderId="8" xfId="5" applyNumberFormat="1" applyFont="1" applyFill="1" applyBorder="1" applyAlignment="1" applyProtection="1">
      <alignment horizontal="center"/>
    </xf>
    <xf numFmtId="179" fontId="50" fillId="0" borderId="0" xfId="5" applyNumberFormat="1" applyFont="1" applyAlignment="1" applyProtection="1"/>
    <xf numFmtId="15" fontId="49" fillId="11" borderId="8" xfId="6" applyFont="1" applyProtection="1"/>
    <xf numFmtId="15" fontId="49" fillId="14" borderId="8" xfId="7" applyNumberFormat="1" applyFont="1" applyProtection="1"/>
    <xf numFmtId="179" fontId="50" fillId="0" borderId="0" xfId="5" applyNumberFormat="1" applyFont="1" applyFill="1" applyAlignment="1" applyProtection="1"/>
    <xf numFmtId="166" fontId="49" fillId="11" borderId="8" xfId="8" applyFont="1" applyProtection="1"/>
    <xf numFmtId="166" fontId="49" fillId="14" borderId="8" xfId="7" applyFont="1" applyProtection="1"/>
    <xf numFmtId="0" fontId="51" fillId="16" borderId="0" xfId="5" applyFont="1" applyFill="1" applyProtection="1"/>
    <xf numFmtId="168" fontId="49" fillId="0" borderId="0" xfId="5" applyNumberFormat="1" applyFont="1" applyFill="1" applyAlignment="1" applyProtection="1"/>
    <xf numFmtId="0" fontId="49" fillId="0" borderId="0" xfId="5" applyFont="1" applyFill="1" applyAlignment="1" applyProtection="1"/>
    <xf numFmtId="0" fontId="52" fillId="0" borderId="0" xfId="5" applyFont="1" applyProtection="1"/>
    <xf numFmtId="0" fontId="53" fillId="16" borderId="0" xfId="5" applyFont="1" applyFill="1" applyAlignment="1" applyProtection="1">
      <alignment horizontal="left" vertical="center"/>
    </xf>
    <xf numFmtId="0" fontId="49" fillId="7" borderId="8" xfId="10" applyNumberFormat="1" applyFont="1" applyAlignment="1" applyProtection="1">
      <alignment horizontal="center"/>
    </xf>
    <xf numFmtId="0" fontId="49" fillId="11" borderId="8" xfId="5" applyNumberFormat="1" applyFont="1" applyFill="1" applyBorder="1" applyAlignment="1" applyProtection="1">
      <alignment horizontal="center"/>
    </xf>
    <xf numFmtId="0" fontId="49" fillId="14" borderId="8" xfId="5" applyNumberFormat="1" applyFont="1" applyFill="1" applyBorder="1" applyAlignment="1" applyProtection="1">
      <alignment horizontal="center"/>
    </xf>
    <xf numFmtId="166" fontId="49" fillId="7" borderId="8" xfId="7" applyFont="1" applyFill="1" applyAlignment="1" applyProtection="1">
      <alignment horizontal="center"/>
    </xf>
    <xf numFmtId="166" fontId="49" fillId="11" borderId="8" xfId="7" applyFont="1" applyFill="1" applyAlignment="1" applyProtection="1">
      <alignment horizontal="center"/>
    </xf>
    <xf numFmtId="0" fontId="54" fillId="0" borderId="28" xfId="5" applyFont="1" applyBorder="1" applyAlignment="1">
      <alignment horizontal="right"/>
    </xf>
    <xf numFmtId="0" fontId="19" fillId="29" borderId="3" xfId="5" applyFill="1" applyBorder="1"/>
    <xf numFmtId="0" fontId="54" fillId="0" borderId="29" xfId="5" applyFont="1" applyBorder="1" applyAlignment="1">
      <alignment horizontal="right"/>
    </xf>
    <xf numFmtId="0" fontId="19" fillId="27" borderId="3" xfId="5" applyFill="1" applyBorder="1"/>
    <xf numFmtId="0" fontId="47" fillId="0" borderId="0" xfId="5" applyFont="1" applyAlignment="1" applyProtection="1">
      <alignment horizontal="center"/>
    </xf>
    <xf numFmtId="0" fontId="55" fillId="0" borderId="0" xfId="5" applyFont="1" applyAlignment="1" applyProtection="1">
      <alignment horizontal="center"/>
    </xf>
    <xf numFmtId="0" fontId="55" fillId="0" borderId="0" xfId="5" applyFont="1" applyProtection="1"/>
    <xf numFmtId="177" fontId="32" fillId="29" borderId="3" xfId="5" applyNumberFormat="1" applyFont="1" applyFill="1" applyBorder="1" applyAlignment="1" applyProtection="1">
      <alignment horizontal="center" vertical="center" shrinkToFit="1"/>
      <protection hidden="1"/>
    </xf>
    <xf numFmtId="0" fontId="19" fillId="0" borderId="0" xfId="5" applyFont="1" applyAlignment="1" applyProtection="1">
      <alignment horizontal="right" vertical="center"/>
    </xf>
    <xf numFmtId="0" fontId="56" fillId="0" borderId="0" xfId="52" applyAlignment="1" applyProtection="1"/>
    <xf numFmtId="0" fontId="19" fillId="0" borderId="0" xfId="5" applyFont="1" applyAlignment="1" applyProtection="1">
      <alignment horizontal="center"/>
    </xf>
    <xf numFmtId="0" fontId="32" fillId="18" borderId="0" xfId="5" applyFont="1" applyFill="1" applyProtection="1"/>
    <xf numFmtId="0" fontId="19" fillId="18" borderId="0" xfId="5" applyFill="1" applyProtection="1"/>
    <xf numFmtId="0" fontId="4" fillId="0" borderId="30" xfId="0" applyFont="1" applyBorder="1" applyAlignment="1">
      <alignment horizontal="center"/>
    </xf>
    <xf numFmtId="167" fontId="4" fillId="0" borderId="0" xfId="0" applyNumberFormat="1" applyFont="1"/>
    <xf numFmtId="177" fontId="57" fillId="27" borderId="3" xfId="5" applyNumberFormat="1" applyFont="1" applyFill="1" applyBorder="1" applyAlignment="1" applyProtection="1">
      <alignment horizontal="center" vertical="center" shrinkToFit="1"/>
      <protection hidden="1"/>
    </xf>
    <xf numFmtId="167" fontId="0" fillId="0" borderId="0" xfId="0" applyNumberFormat="1" applyFont="1" applyAlignment="1">
      <alignment horizontal="center"/>
    </xf>
    <xf numFmtId="0" fontId="59" fillId="0" borderId="0" xfId="53"/>
    <xf numFmtId="0" fontId="60" fillId="0" borderId="0" xfId="53" applyFont="1"/>
    <xf numFmtId="0" fontId="62" fillId="0" borderId="0" xfId="5" applyFont="1" applyAlignment="1" applyProtection="1">
      <alignment horizontal="center" vertical="center" shrinkToFit="1"/>
      <protection hidden="1"/>
    </xf>
    <xf numFmtId="0" fontId="58" fillId="30" borderId="0" xfId="5" applyFont="1" applyFill="1" applyProtection="1"/>
    <xf numFmtId="0" fontId="63" fillId="0" borderId="0" xfId="5" applyFont="1" applyProtection="1"/>
    <xf numFmtId="166" fontId="65" fillId="7" borderId="8" xfId="55" applyNumberFormat="1" applyFont="1" applyFill="1" applyBorder="1" applyAlignment="1" applyProtection="1">
      <alignment horizontal="center" vertical="center"/>
    </xf>
    <xf numFmtId="0" fontId="66" fillId="0" borderId="0" xfId="53" applyFont="1"/>
    <xf numFmtId="166" fontId="67" fillId="7" borderId="8" xfId="55" applyNumberFormat="1" applyFont="1" applyFill="1" applyBorder="1" applyAlignment="1" applyProtection="1">
      <alignment horizontal="center" vertical="center"/>
    </xf>
    <xf numFmtId="0" fontId="65" fillId="0" borderId="0" xfId="5" applyFont="1" applyAlignment="1" applyProtection="1">
      <alignment horizontal="left"/>
    </xf>
    <xf numFmtId="181" fontId="65" fillId="7" borderId="8" xfId="55" applyNumberFormat="1" applyFont="1" applyFill="1" applyBorder="1" applyAlignment="1" applyProtection="1">
      <alignment horizontal="center" vertical="center"/>
    </xf>
    <xf numFmtId="3" fontId="65" fillId="7" borderId="8" xfId="55" applyNumberFormat="1" applyFont="1" applyFill="1" applyBorder="1" applyAlignment="1" applyProtection="1">
      <alignment horizontal="center" vertical="center"/>
    </xf>
    <xf numFmtId="165" fontId="49" fillId="11" borderId="8" xfId="55" applyNumberFormat="1" applyFont="1" applyFill="1" applyBorder="1" applyAlignment="1" applyProtection="1">
      <alignment horizontal="center" vertical="center"/>
    </xf>
    <xf numFmtId="0" fontId="58" fillId="32" borderId="0" xfId="5" applyFont="1" applyFill="1" applyProtection="1"/>
    <xf numFmtId="0" fontId="69" fillId="7" borderId="8" xfId="56" applyNumberFormat="1" applyFont="1" applyFill="1" applyBorder="1" applyAlignment="1" applyProtection="1">
      <alignment vertical="center"/>
      <protection locked="0"/>
    </xf>
    <xf numFmtId="0" fontId="63" fillId="0" borderId="0" xfId="5" applyFont="1"/>
    <xf numFmtId="0" fontId="63" fillId="0" borderId="0" xfId="5" applyFont="1" applyAlignment="1">
      <alignment horizontal="center"/>
    </xf>
    <xf numFmtId="0" fontId="63" fillId="0" borderId="0" xfId="5" applyFont="1" applyAlignment="1" applyProtection="1">
      <alignment horizontal="center"/>
    </xf>
    <xf numFmtId="0" fontId="63" fillId="0" borderId="0" xfId="5" applyFont="1" applyFill="1" applyBorder="1" applyAlignment="1" applyProtection="1">
      <alignment horizontal="center"/>
    </xf>
    <xf numFmtId="0" fontId="69" fillId="28" borderId="31" xfId="5" applyFont="1" applyFill="1" applyBorder="1" applyProtection="1"/>
    <xf numFmtId="0" fontId="69" fillId="28" borderId="4" xfId="5" applyFont="1" applyFill="1" applyBorder="1" applyProtection="1"/>
    <xf numFmtId="0" fontId="69" fillId="28" borderId="4" xfId="5" applyFont="1" applyFill="1" applyBorder="1"/>
    <xf numFmtId="0" fontId="69" fillId="28" borderId="32" xfId="5" applyFont="1" applyFill="1" applyBorder="1"/>
    <xf numFmtId="0" fontId="63" fillId="7" borderId="33" xfId="5" applyFont="1" applyFill="1" applyBorder="1" applyAlignment="1" applyProtection="1">
      <alignment vertical="center" shrinkToFit="1"/>
      <protection locked="0"/>
    </xf>
    <xf numFmtId="166" fontId="69" fillId="7" borderId="8" xfId="56" applyNumberFormat="1" applyFont="1" applyFill="1" applyBorder="1" applyAlignment="1" applyProtection="1">
      <alignment horizontal="center"/>
      <protection locked="0"/>
    </xf>
    <xf numFmtId="0" fontId="63" fillId="29" borderId="3" xfId="5" applyFont="1" applyFill="1" applyBorder="1" applyAlignment="1" applyProtection="1">
      <alignment horizontal="center" vertical="center" shrinkToFit="1"/>
      <protection locked="0"/>
    </xf>
    <xf numFmtId="178" fontId="69" fillId="14" borderId="8" xfId="7" applyNumberFormat="1" applyFont="1" applyAlignment="1" applyProtection="1">
      <alignment horizontal="center"/>
    </xf>
    <xf numFmtId="0" fontId="69" fillId="28" borderId="32" xfId="5" applyFont="1" applyFill="1" applyBorder="1" applyProtection="1"/>
    <xf numFmtId="0" fontId="19" fillId="28" borderId="0" xfId="5" applyFill="1" applyBorder="1"/>
    <xf numFmtId="0" fontId="59" fillId="28" borderId="31" xfId="53" applyFill="1" applyBorder="1" applyProtection="1">
      <protection hidden="1"/>
    </xf>
    <xf numFmtId="0" fontId="59" fillId="28" borderId="4" xfId="53" applyFill="1" applyBorder="1" applyProtection="1">
      <protection hidden="1"/>
    </xf>
    <xf numFmtId="0" fontId="59" fillId="28" borderId="32" xfId="53" applyFill="1" applyBorder="1" applyProtection="1">
      <protection hidden="1"/>
    </xf>
    <xf numFmtId="0" fontId="70" fillId="0" borderId="0" xfId="53" applyFont="1" applyBorder="1" applyProtection="1">
      <protection hidden="1"/>
    </xf>
    <xf numFmtId="178" fontId="65" fillId="14" borderId="8" xfId="56" applyNumberFormat="1" applyFont="1" applyFill="1" applyBorder="1" applyAlignment="1" applyProtection="1">
      <alignment horizontal="left" vertical="center" wrapText="1" shrinkToFit="1"/>
      <protection hidden="1"/>
    </xf>
    <xf numFmtId="0" fontId="59" fillId="0" borderId="0" xfId="53" applyBorder="1" applyProtection="1">
      <protection hidden="1"/>
    </xf>
    <xf numFmtId="0" fontId="65" fillId="14" borderId="8" xfId="5" applyFont="1" applyFill="1" applyBorder="1" applyAlignment="1" applyProtection="1">
      <alignment horizontal="center" vertical="center" shrinkToFit="1"/>
      <protection hidden="1"/>
    </xf>
    <xf numFmtId="0" fontId="71" fillId="0" borderId="0" xfId="53" applyFont="1"/>
    <xf numFmtId="178" fontId="65" fillId="14" borderId="8" xfId="56" applyNumberFormat="1" applyFont="1" applyFill="1" applyBorder="1" applyAlignment="1" applyProtection="1">
      <alignment horizontal="center" vertical="center" wrapText="1" shrinkToFit="1"/>
      <protection hidden="1"/>
    </xf>
    <xf numFmtId="0" fontId="69" fillId="14" borderId="8" xfId="5" applyFont="1" applyFill="1" applyBorder="1" applyAlignment="1" applyProtection="1">
      <alignment horizontal="center" vertical="center" shrinkToFit="1"/>
      <protection hidden="1"/>
    </xf>
    <xf numFmtId="0" fontId="58" fillId="10" borderId="0" xfId="5" applyFont="1" applyFill="1" applyProtection="1"/>
    <xf numFmtId="0" fontId="72" fillId="10" borderId="0" xfId="5" applyFont="1" applyFill="1" applyProtection="1"/>
    <xf numFmtId="0" fontId="59" fillId="12" borderId="0" xfId="53" applyFill="1"/>
    <xf numFmtId="0" fontId="73" fillId="12" borderId="0" xfId="5" applyFont="1" applyFill="1" applyProtection="1"/>
    <xf numFmtId="0" fontId="22" fillId="0" borderId="0" xfId="37" applyFont="1"/>
    <xf numFmtId="0" fontId="74" fillId="0" borderId="0" xfId="37" applyFont="1"/>
    <xf numFmtId="0" fontId="75" fillId="0" borderId="0" xfId="37" applyFont="1" applyAlignment="1">
      <alignment horizontal="center"/>
    </xf>
    <xf numFmtId="0" fontId="76" fillId="0" borderId="34" xfId="37" applyFont="1" applyBorder="1"/>
    <xf numFmtId="0" fontId="22" fillId="0" borderId="35" xfId="37" applyFont="1" applyBorder="1"/>
    <xf numFmtId="0" fontId="22" fillId="0" borderId="9" xfId="37" applyFont="1" applyBorder="1"/>
    <xf numFmtId="182" fontId="22" fillId="0" borderId="9" xfId="37" applyNumberFormat="1" applyFont="1" applyBorder="1"/>
    <xf numFmtId="182" fontId="49" fillId="0" borderId="9" xfId="55" applyNumberFormat="1" applyFont="1" applyFill="1" applyBorder="1" applyAlignment="1" applyProtection="1">
      <alignment horizontal="center" vertical="center"/>
    </xf>
    <xf numFmtId="0" fontId="77" fillId="0" borderId="34" xfId="37" applyFont="1" applyBorder="1"/>
    <xf numFmtId="0" fontId="78" fillId="0" borderId="34" xfId="37" applyFont="1" applyBorder="1" applyAlignment="1">
      <alignment horizontal="left" indent="2"/>
    </xf>
    <xf numFmtId="182" fontId="75" fillId="0" borderId="9" xfId="55" applyNumberFormat="1" applyFont="1" applyFill="1" applyBorder="1" applyAlignment="1" applyProtection="1">
      <alignment horizontal="center" vertical="center"/>
    </xf>
    <xf numFmtId="0" fontId="79" fillId="0" borderId="34" xfId="37" applyFont="1" applyBorder="1"/>
    <xf numFmtId="0" fontId="78" fillId="0" borderId="34" xfId="37" applyFont="1" applyBorder="1" applyAlignment="1">
      <alignment horizontal="left" indent="4"/>
    </xf>
    <xf numFmtId="0" fontId="22" fillId="0" borderId="36" xfId="37" applyFont="1" applyBorder="1"/>
    <xf numFmtId="10" fontId="22" fillId="0" borderId="9" xfId="37" applyNumberFormat="1" applyFont="1" applyBorder="1" applyAlignment="1">
      <alignment horizontal="center"/>
    </xf>
    <xf numFmtId="9" fontId="22" fillId="0" borderId="9" xfId="37" applyNumberFormat="1" applyFont="1" applyBorder="1" applyAlignment="1">
      <alignment horizontal="center"/>
    </xf>
    <xf numFmtId="177" fontId="49" fillId="0" borderId="26" xfId="37" applyNumberFormat="1" applyFont="1" applyBorder="1" applyAlignment="1">
      <alignment horizontal="center"/>
    </xf>
    <xf numFmtId="0" fontId="10" fillId="0" borderId="0" xfId="37" applyFont="1"/>
    <xf numFmtId="0" fontId="49" fillId="0" borderId="0" xfId="37" applyFont="1" applyAlignment="1">
      <alignment horizontal="center"/>
    </xf>
    <xf numFmtId="0" fontId="82" fillId="32" borderId="0" xfId="5" applyFont="1" applyFill="1" applyProtection="1"/>
    <xf numFmtId="0" fontId="83" fillId="32" borderId="0" xfId="5" applyFont="1" applyFill="1" applyProtection="1"/>
    <xf numFmtId="0" fontId="84" fillId="0" borderId="0" xfId="37" applyFont="1"/>
    <xf numFmtId="0" fontId="78" fillId="0" borderId="0" xfId="37" applyFont="1" applyBorder="1" applyAlignment="1">
      <alignment horizontal="left" indent="2"/>
    </xf>
    <xf numFmtId="167" fontId="22" fillId="13" borderId="9" xfId="37" applyNumberFormat="1" applyFont="1" applyFill="1" applyBorder="1"/>
    <xf numFmtId="0" fontId="85" fillId="0" borderId="0" xfId="37" applyFont="1" applyBorder="1"/>
    <xf numFmtId="0" fontId="78" fillId="0" borderId="0" xfId="37" applyFont="1" applyBorder="1" applyAlignment="1">
      <alignment horizontal="left" indent="4"/>
    </xf>
    <xf numFmtId="10" fontId="22" fillId="13" borderId="9" xfId="37" applyNumberFormat="1" applyFont="1" applyFill="1" applyBorder="1"/>
    <xf numFmtId="9" fontId="22" fillId="13" borderId="9" xfId="37" applyNumberFormat="1" applyFont="1" applyFill="1" applyBorder="1"/>
    <xf numFmtId="0" fontId="86" fillId="0" borderId="0" xfId="37" applyFont="1"/>
    <xf numFmtId="0" fontId="76" fillId="0" borderId="0" xfId="37" applyFont="1" applyBorder="1"/>
    <xf numFmtId="167" fontId="22" fillId="8" borderId="9" xfId="37" applyNumberFormat="1" applyFont="1" applyFill="1" applyBorder="1"/>
    <xf numFmtId="167" fontId="22" fillId="12" borderId="9" xfId="37" applyNumberFormat="1" applyFont="1" applyFill="1" applyBorder="1"/>
    <xf numFmtId="0" fontId="77" fillId="0" borderId="0" xfId="37" applyFont="1" applyBorder="1"/>
    <xf numFmtId="167" fontId="87" fillId="8" borderId="9" xfId="37" applyNumberFormat="1" applyFont="1" applyFill="1" applyBorder="1"/>
    <xf numFmtId="167" fontId="87" fillId="12" borderId="9" xfId="37" applyNumberFormat="1" applyFont="1" applyFill="1" applyBorder="1"/>
    <xf numFmtId="167" fontId="22" fillId="0" borderId="9" xfId="37" applyNumberFormat="1" applyFont="1" applyBorder="1"/>
    <xf numFmtId="0" fontId="85" fillId="0" borderId="37" xfId="37" applyFont="1" applyBorder="1"/>
    <xf numFmtId="0" fontId="22" fillId="0" borderId="37" xfId="37" applyFont="1" applyBorder="1"/>
    <xf numFmtId="0" fontId="77" fillId="0" borderId="38" xfId="37" applyFont="1" applyBorder="1"/>
    <xf numFmtId="0" fontId="22" fillId="0" borderId="0" xfId="37" applyFont="1" applyBorder="1"/>
    <xf numFmtId="0" fontId="85" fillId="0" borderId="39" xfId="37" applyFont="1" applyBorder="1"/>
    <xf numFmtId="0" fontId="22" fillId="0" borderId="39" xfId="37" applyFont="1" applyBorder="1"/>
    <xf numFmtId="0" fontId="76" fillId="0" borderId="9" xfId="37" applyFont="1" applyBorder="1"/>
    <xf numFmtId="0" fontId="78" fillId="0" borderId="9" xfId="37" applyFont="1" applyBorder="1" applyAlignment="1">
      <alignment horizontal="left" indent="2"/>
    </xf>
    <xf numFmtId="0" fontId="78" fillId="0" borderId="9" xfId="37" applyFont="1" applyBorder="1" applyAlignment="1">
      <alignment horizontal="left" indent="4"/>
    </xf>
    <xf numFmtId="0" fontId="77" fillId="0" borderId="9" xfId="37" applyFont="1" applyBorder="1"/>
    <xf numFmtId="167" fontId="87" fillId="0" borderId="9" xfId="37" applyNumberFormat="1" applyFont="1" applyBorder="1"/>
    <xf numFmtId="0" fontId="83" fillId="10" borderId="0" xfId="5" applyFont="1" applyFill="1" applyProtection="1"/>
    <xf numFmtId="0" fontId="8" fillId="0" borderId="0" xfId="37" applyFont="1"/>
    <xf numFmtId="0" fontId="9" fillId="0" borderId="0" xfId="37" applyFont="1"/>
    <xf numFmtId="0" fontId="88" fillId="7" borderId="8" xfId="55" applyNumberFormat="1" applyFont="1" applyFill="1" applyBorder="1" applyAlignment="1" applyProtection="1">
      <alignment horizontal="center" vertical="center"/>
    </xf>
    <xf numFmtId="0" fontId="89" fillId="7" borderId="40" xfId="55" applyNumberFormat="1" applyFont="1" applyFill="1" applyBorder="1" applyAlignment="1" applyProtection="1">
      <alignment horizontal="center" vertical="center"/>
    </xf>
    <xf numFmtId="0" fontId="90" fillId="7" borderId="41" xfId="55" applyNumberFormat="1" applyFont="1" applyFill="1" applyBorder="1" applyAlignment="1" applyProtection="1">
      <alignment horizontal="center" vertical="center"/>
    </xf>
    <xf numFmtId="0" fontId="88" fillId="11" borderId="8" xfId="55" applyNumberFormat="1" applyFont="1" applyFill="1" applyBorder="1" applyAlignment="1" applyProtection="1">
      <alignment horizontal="center" vertical="center"/>
    </xf>
    <xf numFmtId="0" fontId="88" fillId="17" borderId="8" xfId="55" applyNumberFormat="1" applyFont="1" applyFill="1" applyBorder="1" applyAlignment="1" applyProtection="1">
      <alignment horizontal="center" vertical="center"/>
    </xf>
    <xf numFmtId="0" fontId="88" fillId="0" borderId="8" xfId="55" applyNumberFormat="1" applyFont="1" applyFill="1" applyBorder="1" applyAlignment="1" applyProtection="1">
      <alignment horizontal="center" vertical="center"/>
    </xf>
    <xf numFmtId="0" fontId="88" fillId="0" borderId="41" xfId="55" applyNumberFormat="1" applyFont="1" applyFill="1" applyBorder="1" applyAlignment="1" applyProtection="1">
      <alignment horizontal="center" vertical="center"/>
    </xf>
    <xf numFmtId="0" fontId="91" fillId="10" borderId="0" xfId="37" applyFont="1" applyFill="1"/>
    <xf numFmtId="0" fontId="92" fillId="10" borderId="0" xfId="37" applyFont="1" applyFill="1"/>
    <xf numFmtId="0" fontId="16" fillId="33" borderId="0" xfId="4" applyFont="1" applyFill="1"/>
    <xf numFmtId="4" fontId="17" fillId="7" borderId="8" xfId="2" applyNumberFormat="1" applyFont="1" applyFill="1" applyBorder="1" applyAlignment="1" applyProtection="1">
      <alignment horizontal="left"/>
      <protection locked="0"/>
    </xf>
    <xf numFmtId="4" fontId="17" fillId="8" borderId="8" xfId="2" applyNumberFormat="1" applyFont="1" applyFill="1" applyBorder="1" applyAlignment="1" applyProtection="1">
      <alignment horizontal="left"/>
      <protection locked="0"/>
    </xf>
    <xf numFmtId="4" fontId="18" fillId="9" borderId="8" xfId="2" applyNumberFormat="1" applyFont="1" applyFill="1" applyBorder="1" applyAlignment="1" applyProtection="1">
      <alignment horizontal="left"/>
      <protection locked="0"/>
    </xf>
    <xf numFmtId="0" fontId="8" fillId="0" borderId="5" xfId="0" applyFont="1" applyBorder="1" applyAlignment="1">
      <alignment horizontal="center" wrapText="1"/>
    </xf>
    <xf numFmtId="0" fontId="8" fillId="0" borderId="6" xfId="0" applyFont="1" applyBorder="1" applyAlignment="1">
      <alignment horizontal="center" wrapText="1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0" xfId="0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7" xfId="0" applyBorder="1" applyAlignment="1">
      <alignment wrapText="1"/>
    </xf>
  </cellXfs>
  <cellStyles count="66">
    <cellStyle name="_x000d__x000a_JournalTemplate=C:\COMFO\CTALK\JOURSTD.TPL_x000d__x000a_LbStateAddress=3 3 0 251 1 89 2 311_x000d__x000a_LbStateJou" xfId="57"/>
    <cellStyle name="%" xfId="4"/>
    <cellStyle name="% 2" xfId="58"/>
    <cellStyle name="%_Application Directory v6.1.2 - Scaled down" xfId="11"/>
    <cellStyle name="%_IS CTA Database v10.0.0g UK (Data)" xfId="12"/>
    <cellStyle name="%_ITPD Stage 1 Financial Response Templates_v2" xfId="59"/>
    <cellStyle name="%_ITPD Stage 1 Financial Response Templates_v2_PCP2 ITN Financial Proformas (Draft) - Generic v4 (with PBR)" xfId="60"/>
    <cellStyle name="%_PCP2 ITN Financial Proformas (Draft) - Generic v4 (with PBR)" xfId="61"/>
    <cellStyle name="%_Service Catalogue" xfId="13"/>
    <cellStyle name="]_x000d__x000a_Zoomed=1_x000d__x000a_Row=0_x000d__x000a_Column=0_x000d__x000a_Height=0_x000d__x000a_Width=0_x000d__x000a_FontName=FoxFont_x000d__x000a_FontStyle=0_x000d__x000a_FontSize=9_x000d__x000a_PrtFontName=FoxPrin" xfId="62"/>
    <cellStyle name="_Copy of IPM_Pricing_v1.2" xfId="14"/>
    <cellStyle name="_Data" xfId="15"/>
    <cellStyle name="_Exec Sum DKIB BAR 14th Aug 2008#7 0 psv#5JC2" xfId="16"/>
    <cellStyle name="_exec summary v1 4" xfId="17"/>
    <cellStyle name="_IS CTA Database v10.0.0g UK (Data)" xfId="18"/>
    <cellStyle name="0,0_x000d__x000a_NA_x000d__x000a_" xfId="63"/>
    <cellStyle name="Check" xfId="19"/>
    <cellStyle name="CheckSimple" xfId="20"/>
    <cellStyle name="Comma 2" xfId="21"/>
    <cellStyle name="Currency 2" xfId="22"/>
    <cellStyle name="Currency 3" xfId="64"/>
    <cellStyle name="DefinedName" xfId="23"/>
    <cellStyle name="DropDown" xfId="24"/>
    <cellStyle name="Euro" xfId="25"/>
    <cellStyle name="External" xfId="26"/>
    <cellStyle name="EYCallUp" xfId="27"/>
    <cellStyle name="EYHeader2" xfId="28"/>
    <cellStyle name="EYInputDate" xfId="29"/>
    <cellStyle name="EYInputPercent" xfId="30"/>
    <cellStyle name="EYInputValue" xfId="31"/>
    <cellStyle name="EYNormal" xfId="32"/>
    <cellStyle name="Formula" xfId="7"/>
    <cellStyle name="Hyperlink" xfId="52" builtinId="8"/>
    <cellStyle name="Input" xfId="2" builtinId="20"/>
    <cellStyle name="Input 2" xfId="10"/>
    <cellStyle name="Input 2 2" xfId="55"/>
    <cellStyle name="Input 3" xfId="33"/>
    <cellStyle name="Input 4" xfId="34"/>
    <cellStyle name="Input 5" xfId="35"/>
    <cellStyle name="Input 6" xfId="56"/>
    <cellStyle name="InputOptional" xfId="36"/>
    <cellStyle name="Normal" xfId="0" builtinId="0"/>
    <cellStyle name="Normal 2" xfId="9"/>
    <cellStyle name="Normal 2 2" xfId="37"/>
    <cellStyle name="Normal 2 3" xfId="54"/>
    <cellStyle name="Normal 2_Book3" xfId="38"/>
    <cellStyle name="Normal 3" xfId="39"/>
    <cellStyle name="Normal 4" xfId="53"/>
    <cellStyle name="Normal_TNPM DRAFT Standard Template v0.1c" xfId="5"/>
    <cellStyle name="Note" xfId="3" builtinId="10"/>
    <cellStyle name="nXt - Input 1" xfId="40"/>
    <cellStyle name="nXt - Input 2" xfId="41"/>
    <cellStyle name="nXt - Title 1" xfId="42"/>
    <cellStyle name="nXt - Title 2" xfId="43"/>
    <cellStyle name="nXt - Title 3" xfId="44"/>
    <cellStyle name="nXt - Title 4" xfId="45"/>
    <cellStyle name="Percent" xfId="1" builtinId="5"/>
    <cellStyle name="Percent 2" xfId="46"/>
    <cellStyle name="Percent 3" xfId="65"/>
    <cellStyle name="Prime" xfId="8"/>
    <cellStyle name="Primedate" xfId="6"/>
    <cellStyle name="SercoMoney" xfId="47"/>
    <cellStyle name="SercoMonthDate" xfId="48"/>
    <cellStyle name="SercoPercent" xfId="49"/>
    <cellStyle name="Style 1" xfId="50"/>
    <cellStyle name="Title 1" xfId="51"/>
  </cellStyles>
  <dxfs count="229">
    <dxf>
      <fill>
        <patternFill>
          <bgColor indexed="52"/>
        </patternFill>
      </fill>
      <border>
        <top style="thin">
          <color indexed="52"/>
        </top>
        <bottom style="thin">
          <color indexed="52"/>
        </bottom>
      </border>
    </dxf>
    <dxf>
      <font>
        <condense val="0"/>
        <extend val="0"/>
        <color indexed="9"/>
      </font>
      <fill>
        <patternFill>
          <bgColor indexed="10"/>
        </patternFill>
      </fill>
      <border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9"/>
      </font>
      <fill>
        <patternFill>
          <bgColor indexed="52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10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/>
        <i val="0"/>
        <condense val="0"/>
        <extend val="0"/>
        <color indexed="9"/>
      </font>
      <fill>
        <patternFill>
          <bgColor indexed="1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ill>
        <patternFill>
          <bgColor indexed="52"/>
        </patternFill>
      </fill>
      <border>
        <top style="thin">
          <color indexed="52"/>
        </top>
        <bottom style="thin">
          <color indexed="52"/>
        </bottom>
      </border>
    </dxf>
    <dxf>
      <font>
        <condense val="0"/>
        <extend val="0"/>
        <color indexed="9"/>
      </font>
      <fill>
        <patternFill>
          <bgColor indexed="10"/>
        </patternFill>
      </fill>
      <border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9"/>
      </font>
      <fill>
        <patternFill>
          <bgColor indexed="52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10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/>
        <i val="0"/>
        <condense val="0"/>
        <extend val="0"/>
        <color indexed="9"/>
      </font>
      <fill>
        <patternFill>
          <bgColor indexed="1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ill>
        <patternFill>
          <bgColor indexed="52"/>
        </patternFill>
      </fill>
      <border>
        <top style="thin">
          <color indexed="52"/>
        </top>
        <bottom style="thin">
          <color indexed="52"/>
        </bottom>
      </border>
    </dxf>
    <dxf>
      <font>
        <condense val="0"/>
        <extend val="0"/>
        <color indexed="9"/>
      </font>
      <fill>
        <patternFill>
          <bgColor indexed="10"/>
        </patternFill>
      </fill>
      <border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9"/>
      </font>
      <fill>
        <patternFill>
          <bgColor indexed="52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10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/>
        <i val="0"/>
        <condense val="0"/>
        <extend val="0"/>
        <color indexed="9"/>
      </font>
      <fill>
        <patternFill>
          <bgColor indexed="1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ill>
        <patternFill>
          <bgColor indexed="52"/>
        </patternFill>
      </fill>
      <border>
        <top style="thin">
          <color indexed="52"/>
        </top>
        <bottom style="thin">
          <color indexed="52"/>
        </bottom>
      </border>
    </dxf>
    <dxf>
      <font>
        <condense val="0"/>
        <extend val="0"/>
        <color indexed="9"/>
      </font>
      <fill>
        <patternFill>
          <bgColor indexed="10"/>
        </patternFill>
      </fill>
      <border>
        <top style="thin">
          <color indexed="10"/>
        </top>
        <bottom style="thin">
          <color indexed="10"/>
        </bottom>
      </border>
    </dxf>
    <dxf>
      <fill>
        <patternFill>
          <bgColor indexed="52"/>
        </patternFill>
      </fill>
      <border>
        <top style="thin">
          <color indexed="52"/>
        </top>
        <bottom style="thin">
          <color indexed="52"/>
        </bottom>
      </border>
    </dxf>
    <dxf>
      <font>
        <condense val="0"/>
        <extend val="0"/>
        <color indexed="9"/>
      </font>
      <fill>
        <patternFill>
          <bgColor indexed="10"/>
        </patternFill>
      </fill>
      <border>
        <top style="thin">
          <color indexed="10"/>
        </top>
        <bottom style="thin">
          <color indexed="10"/>
        </bottom>
      </border>
    </dxf>
    <dxf>
      <fill>
        <patternFill>
          <bgColor indexed="52"/>
        </patternFill>
      </fill>
      <border>
        <top style="thin">
          <color indexed="52"/>
        </top>
        <bottom style="thin">
          <color indexed="52"/>
        </bottom>
      </border>
    </dxf>
    <dxf>
      <font>
        <condense val="0"/>
        <extend val="0"/>
        <color indexed="9"/>
      </font>
      <fill>
        <patternFill>
          <bgColor indexed="10"/>
        </patternFill>
      </fill>
      <border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9"/>
      </font>
      <fill>
        <patternFill>
          <bgColor indexed="52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10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/>
        <i val="0"/>
        <condense val="0"/>
        <extend val="0"/>
        <color indexed="9"/>
      </font>
      <fill>
        <patternFill>
          <bgColor indexed="1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ill>
        <patternFill>
          <bgColor indexed="52"/>
        </patternFill>
      </fill>
      <border>
        <top style="thin">
          <color indexed="52"/>
        </top>
        <bottom style="thin">
          <color indexed="52"/>
        </bottom>
      </border>
    </dxf>
    <dxf>
      <font>
        <condense val="0"/>
        <extend val="0"/>
        <color indexed="9"/>
      </font>
      <fill>
        <patternFill>
          <bgColor indexed="10"/>
        </patternFill>
      </fill>
      <border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9"/>
      </font>
      <fill>
        <patternFill>
          <bgColor indexed="52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10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/>
        <i val="0"/>
        <condense val="0"/>
        <extend val="0"/>
        <color indexed="9"/>
      </font>
      <fill>
        <patternFill>
          <bgColor indexed="1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ill>
        <patternFill>
          <bgColor indexed="52"/>
        </patternFill>
      </fill>
      <border>
        <top style="thin">
          <color indexed="52"/>
        </top>
        <bottom style="thin">
          <color indexed="52"/>
        </bottom>
      </border>
    </dxf>
    <dxf>
      <font>
        <condense val="0"/>
        <extend val="0"/>
        <color indexed="9"/>
      </font>
      <fill>
        <patternFill>
          <bgColor indexed="10"/>
        </patternFill>
      </fill>
      <border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9"/>
      </font>
      <fill>
        <patternFill>
          <bgColor indexed="52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10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/>
        <i val="0"/>
        <condense val="0"/>
        <extend val="0"/>
        <color indexed="9"/>
      </font>
      <fill>
        <patternFill>
          <bgColor indexed="1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ill>
        <patternFill>
          <bgColor indexed="52"/>
        </patternFill>
      </fill>
      <border>
        <top style="thin">
          <color indexed="52"/>
        </top>
        <bottom style="thin">
          <color indexed="52"/>
        </bottom>
      </border>
    </dxf>
    <dxf>
      <font>
        <condense val="0"/>
        <extend val="0"/>
        <color indexed="9"/>
      </font>
      <fill>
        <patternFill>
          <bgColor indexed="10"/>
        </patternFill>
      </fill>
      <border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9"/>
      </font>
      <fill>
        <patternFill>
          <bgColor indexed="52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10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/>
        <i val="0"/>
        <condense val="0"/>
        <extend val="0"/>
        <color indexed="9"/>
      </font>
      <fill>
        <patternFill>
          <bgColor indexed="1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ill>
        <patternFill>
          <bgColor indexed="52"/>
        </patternFill>
      </fill>
      <border>
        <top style="thin">
          <color indexed="52"/>
        </top>
        <bottom style="thin">
          <color indexed="52"/>
        </bottom>
      </border>
    </dxf>
    <dxf>
      <font>
        <condense val="0"/>
        <extend val="0"/>
        <color indexed="9"/>
      </font>
      <fill>
        <patternFill>
          <bgColor indexed="10"/>
        </patternFill>
      </fill>
      <border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9"/>
      </font>
      <fill>
        <patternFill>
          <bgColor indexed="52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10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/>
        <i val="0"/>
        <condense val="0"/>
        <extend val="0"/>
        <color indexed="9"/>
      </font>
      <fill>
        <patternFill>
          <bgColor indexed="1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ill>
        <patternFill>
          <bgColor indexed="52"/>
        </patternFill>
      </fill>
      <border>
        <top style="thin">
          <color indexed="52"/>
        </top>
        <bottom style="thin">
          <color indexed="52"/>
        </bottom>
      </border>
    </dxf>
    <dxf>
      <font>
        <condense val="0"/>
        <extend val="0"/>
        <color indexed="9"/>
      </font>
      <fill>
        <patternFill>
          <bgColor indexed="10"/>
        </patternFill>
      </fill>
      <border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9"/>
      </font>
      <fill>
        <patternFill>
          <bgColor indexed="52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10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/>
        <i val="0"/>
        <condense val="0"/>
        <extend val="0"/>
        <color indexed="9"/>
      </font>
      <fill>
        <patternFill>
          <bgColor indexed="1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ill>
        <patternFill>
          <bgColor indexed="52"/>
        </patternFill>
      </fill>
      <border>
        <top style="thin">
          <color indexed="52"/>
        </top>
        <bottom style="thin">
          <color indexed="52"/>
        </bottom>
      </border>
    </dxf>
    <dxf>
      <font>
        <condense val="0"/>
        <extend val="0"/>
        <color indexed="9"/>
      </font>
      <fill>
        <patternFill>
          <bgColor indexed="10"/>
        </patternFill>
      </fill>
      <border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9"/>
      </font>
      <fill>
        <patternFill>
          <bgColor indexed="52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10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/>
        <i val="0"/>
        <condense val="0"/>
        <extend val="0"/>
        <color indexed="9"/>
      </font>
      <fill>
        <patternFill>
          <bgColor indexed="1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ill>
        <patternFill>
          <bgColor indexed="52"/>
        </patternFill>
      </fill>
      <border>
        <top style="thin">
          <color indexed="52"/>
        </top>
        <bottom style="thin">
          <color indexed="52"/>
        </bottom>
      </border>
    </dxf>
    <dxf>
      <font>
        <condense val="0"/>
        <extend val="0"/>
        <color indexed="9"/>
      </font>
      <fill>
        <patternFill>
          <bgColor indexed="10"/>
        </patternFill>
      </fill>
      <border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9"/>
      </font>
      <fill>
        <patternFill>
          <bgColor indexed="52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10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/>
        <i val="0"/>
        <condense val="0"/>
        <extend val="0"/>
        <color indexed="9"/>
      </font>
      <fill>
        <patternFill>
          <bgColor indexed="1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ill>
        <patternFill>
          <bgColor indexed="52"/>
        </patternFill>
      </fill>
      <border>
        <top style="thin">
          <color indexed="52"/>
        </top>
        <bottom style="thin">
          <color indexed="52"/>
        </bottom>
      </border>
    </dxf>
    <dxf>
      <font>
        <condense val="0"/>
        <extend val="0"/>
        <color indexed="9"/>
      </font>
      <fill>
        <patternFill>
          <bgColor indexed="10"/>
        </patternFill>
      </fill>
      <border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9"/>
      </font>
      <fill>
        <patternFill>
          <bgColor indexed="52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10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/>
        <i val="0"/>
        <condense val="0"/>
        <extend val="0"/>
        <color indexed="9"/>
      </font>
      <fill>
        <patternFill>
          <bgColor indexed="1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ill>
        <patternFill>
          <bgColor indexed="52"/>
        </patternFill>
      </fill>
      <border>
        <top style="thin">
          <color indexed="52"/>
        </top>
        <bottom style="thin">
          <color indexed="52"/>
        </bottom>
      </border>
    </dxf>
    <dxf>
      <font>
        <condense val="0"/>
        <extend val="0"/>
        <color indexed="9"/>
      </font>
      <fill>
        <patternFill>
          <bgColor indexed="10"/>
        </patternFill>
      </fill>
      <border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9"/>
      </font>
      <fill>
        <patternFill>
          <bgColor indexed="52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9"/>
      </font>
      <fill>
        <patternFill>
          <bgColor indexed="10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/>
        <i val="0"/>
        <condense val="0"/>
        <extend val="0"/>
        <color indexed="9"/>
      </font>
      <fill>
        <patternFill>
          <bgColor indexed="1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ill>
        <patternFill>
          <bgColor indexed="52"/>
        </patternFill>
      </fill>
      <border>
        <top style="thin">
          <color indexed="52"/>
        </top>
        <bottom style="thin">
          <color indexed="52"/>
        </bottom>
      </border>
    </dxf>
    <dxf>
      <font>
        <condense val="0"/>
        <extend val="0"/>
        <color indexed="9"/>
      </font>
      <fill>
        <patternFill>
          <bgColor indexed="10"/>
        </patternFill>
      </fill>
      <border>
        <top style="thin">
          <color indexed="10"/>
        </top>
        <bottom style="thin">
          <color indexed="10"/>
        </bottom>
      </border>
    </dxf>
    <dxf>
      <fill>
        <patternFill>
          <bgColor indexed="52"/>
        </patternFill>
      </fill>
      <border>
        <top style="thin">
          <color indexed="52"/>
        </top>
        <bottom style="thin">
          <color indexed="52"/>
        </bottom>
      </border>
    </dxf>
    <dxf>
      <font>
        <condense val="0"/>
        <extend val="0"/>
        <color indexed="9"/>
      </font>
      <fill>
        <patternFill>
          <bgColor indexed="10"/>
        </patternFill>
      </fill>
      <border>
        <top style="thin">
          <color indexed="10"/>
        </top>
        <bottom style="thin">
          <color indexed="10"/>
        </bottom>
      </border>
    </dxf>
    <dxf>
      <fill>
        <patternFill>
          <bgColor indexed="52"/>
        </patternFill>
      </fill>
      <border>
        <top style="thin">
          <color indexed="52"/>
        </top>
        <bottom style="thin">
          <color indexed="52"/>
        </bottom>
      </border>
    </dxf>
    <dxf>
      <font>
        <condense val="0"/>
        <extend val="0"/>
        <color indexed="9"/>
      </font>
      <fill>
        <patternFill>
          <bgColor indexed="10"/>
        </patternFill>
      </fill>
      <border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9"/>
      </font>
      <fill>
        <patternFill>
          <bgColor indexed="48"/>
        </patternFill>
      </fill>
    </dxf>
    <dxf>
      <font>
        <b/>
        <i val="0"/>
        <condense val="0"/>
        <extend val="0"/>
        <color indexed="9"/>
      </font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48"/>
        </patternFill>
      </fill>
    </dxf>
    <dxf>
      <font>
        <b/>
        <i val="0"/>
        <condense val="0"/>
        <extend val="0"/>
        <color indexed="9"/>
      </font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52"/>
        </patternFill>
      </fill>
      <border>
        <top style="thin">
          <color indexed="52"/>
        </top>
        <bottom style="thin">
          <color indexed="52"/>
        </bottom>
      </border>
    </dxf>
    <dxf>
      <font>
        <condense val="0"/>
        <extend val="0"/>
        <color indexed="9"/>
      </font>
      <fill>
        <patternFill>
          <bgColor indexed="10"/>
        </patternFill>
      </fill>
      <border>
        <top style="thin">
          <color indexed="10"/>
        </top>
        <bottom style="thin">
          <color indexed="10"/>
        </bottom>
      </border>
    </dxf>
    <dxf>
      <fill>
        <patternFill>
          <bgColor indexed="22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22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22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22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22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22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22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22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22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22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22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22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22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22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22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22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11"/>
        </patternFill>
      </fill>
    </dxf>
    <dxf>
      <fill>
        <patternFill>
          <bgColor indexed="22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ont>
        <condense val="0"/>
        <extend val="0"/>
        <color indexed="9"/>
      </font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lor theme="0"/>
      </font>
      <fill>
        <patternFill>
          <bgColor rgb="FF0080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indexed="52"/>
        </patternFill>
      </fill>
      <border>
        <top style="thin">
          <color indexed="52"/>
        </top>
        <bottom style="thin">
          <color indexed="52"/>
        </bottom>
      </border>
    </dxf>
    <dxf>
      <font>
        <condense val="0"/>
        <extend val="0"/>
        <color indexed="9"/>
      </font>
      <fill>
        <patternFill>
          <bgColor indexed="10"/>
        </patternFill>
      </fill>
      <border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9"/>
      </font>
      <fill>
        <patternFill>
          <bgColor indexed="48"/>
        </patternFill>
      </fill>
    </dxf>
    <dxf>
      <font>
        <b/>
        <i val="0"/>
        <condense val="0"/>
        <extend val="0"/>
        <color indexed="9"/>
      </font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48"/>
        </patternFill>
      </fill>
    </dxf>
    <dxf>
      <font>
        <b/>
        <i val="0"/>
        <condense val="0"/>
        <extend val="0"/>
        <color indexed="9"/>
      </font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48"/>
        </patternFill>
      </fill>
    </dxf>
    <dxf>
      <font>
        <b/>
        <i val="0"/>
        <condense val="0"/>
        <extend val="0"/>
        <color indexed="9"/>
      </font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48"/>
        </patternFill>
      </fill>
    </dxf>
    <dxf>
      <font>
        <b/>
        <i val="0"/>
        <condense val="0"/>
        <extend val="0"/>
        <color indexed="9"/>
      </font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lor theme="0"/>
      </font>
      <fill>
        <patternFill>
          <bgColor rgb="FF0080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condense val="0"/>
        <extend val="0"/>
        <color indexed="9"/>
      </font>
      <fill>
        <patternFill>
          <bgColor indexed="48"/>
        </patternFill>
      </fill>
    </dxf>
    <dxf>
      <font>
        <b/>
        <i val="0"/>
        <condense val="0"/>
        <extend val="0"/>
        <color indexed="9"/>
      </font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48"/>
        </patternFill>
      </fill>
    </dxf>
    <dxf>
      <font>
        <b/>
        <i val="0"/>
        <condense val="0"/>
        <extend val="0"/>
        <color indexed="9"/>
      </font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lor theme="0"/>
      </font>
      <fill>
        <patternFill>
          <bgColor rgb="FF0080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condense val="0"/>
        <extend val="0"/>
        <color indexed="9"/>
      </font>
      <fill>
        <patternFill>
          <bgColor indexed="48"/>
        </patternFill>
      </fill>
    </dxf>
    <dxf>
      <font>
        <b/>
        <i val="0"/>
        <condense val="0"/>
        <extend val="0"/>
        <color indexed="9"/>
      </font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48"/>
        </patternFill>
      </fill>
    </dxf>
    <dxf>
      <font>
        <b/>
        <i val="0"/>
        <condense val="0"/>
        <extend val="0"/>
        <color indexed="9"/>
      </font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lor theme="0"/>
      </font>
      <fill>
        <patternFill>
          <bgColor rgb="FF0080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condense val="0"/>
        <extend val="0"/>
        <color indexed="9"/>
      </font>
      <fill>
        <patternFill>
          <bgColor indexed="48"/>
        </patternFill>
      </fill>
    </dxf>
    <dxf>
      <font>
        <b/>
        <i val="0"/>
        <condense val="0"/>
        <extend val="0"/>
        <color indexed="9"/>
      </font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48"/>
        </patternFill>
      </fill>
    </dxf>
    <dxf>
      <font>
        <b/>
        <i val="0"/>
        <condense val="0"/>
        <extend val="0"/>
        <color indexed="9"/>
      </font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48"/>
        </patternFill>
      </fill>
    </dxf>
    <dxf>
      <font>
        <b/>
        <i val="0"/>
        <condense val="0"/>
        <extend val="0"/>
        <color indexed="9"/>
      </font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48"/>
        </patternFill>
      </fill>
    </dxf>
    <dxf>
      <font>
        <b/>
        <i val="0"/>
        <condense val="0"/>
        <extend val="0"/>
        <color indexed="9"/>
      </font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48"/>
        </patternFill>
      </fill>
    </dxf>
    <dxf>
      <font>
        <b/>
        <i val="0"/>
        <condense val="0"/>
        <extend val="0"/>
        <color indexed="9"/>
      </font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48"/>
        </patternFill>
      </fill>
    </dxf>
    <dxf>
      <font>
        <b/>
        <i val="0"/>
        <condense val="0"/>
        <extend val="0"/>
        <color indexed="9"/>
      </font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48"/>
        </patternFill>
      </fill>
    </dxf>
    <dxf>
      <font>
        <b/>
        <i val="0"/>
        <condense val="0"/>
        <extend val="0"/>
        <color indexed="9"/>
      </font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48"/>
        </patternFill>
      </fill>
    </dxf>
    <dxf>
      <font>
        <b/>
        <i val="0"/>
        <condense val="0"/>
        <extend val="0"/>
        <color indexed="9"/>
      </font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13"/>
        </patternFill>
      </fill>
    </dxf>
    <dxf>
      <font>
        <b/>
        <i val="0"/>
        <condense val="0"/>
        <extend val="0"/>
        <color indexed="9"/>
      </font>
      <fill>
        <patternFill>
          <bgColor indexed="48"/>
        </patternFill>
      </fill>
    </dxf>
    <dxf>
      <font>
        <b/>
        <i val="0"/>
        <condense val="0"/>
        <extend val="0"/>
        <color indexed="9"/>
      </font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48"/>
        </patternFill>
      </fill>
    </dxf>
    <dxf>
      <font>
        <b/>
        <i val="0"/>
        <condense val="0"/>
        <extend val="0"/>
        <color indexed="9"/>
      </font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48"/>
        </patternFill>
      </fill>
    </dxf>
    <dxf>
      <font>
        <b/>
        <i val="0"/>
        <condense val="0"/>
        <extend val="0"/>
        <color indexed="9"/>
      </font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52"/>
        </patternFill>
      </fill>
      <border>
        <top style="thin">
          <color indexed="52"/>
        </top>
        <bottom style="thin">
          <color indexed="52"/>
        </bottom>
      </border>
    </dxf>
    <dxf>
      <font>
        <condense val="0"/>
        <extend val="0"/>
        <color indexed="9"/>
      </font>
      <fill>
        <patternFill>
          <bgColor indexed="10"/>
        </patternFill>
      </fill>
      <border>
        <top style="thin">
          <color indexed="10"/>
        </top>
        <bottom style="thin">
          <color indexed="10"/>
        </bottom>
      </border>
    </dxf>
    <dxf>
      <fill>
        <patternFill>
          <bgColor indexed="24"/>
        </patternFill>
      </fill>
    </dxf>
    <dxf>
      <font>
        <b/>
        <i val="0"/>
        <condense val="0"/>
        <extend val="0"/>
        <color indexed="9"/>
      </font>
      <fill>
        <patternFill>
          <bgColor indexed="48"/>
        </patternFill>
      </fill>
    </dxf>
    <dxf>
      <font>
        <b/>
        <i val="0"/>
        <condense val="0"/>
        <extend val="0"/>
        <color indexed="9"/>
      </font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48"/>
        </patternFill>
      </fill>
    </dxf>
    <dxf>
      <font>
        <b/>
        <i val="0"/>
        <condense val="0"/>
        <extend val="0"/>
        <color indexed="9"/>
      </font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ont>
        <b/>
        <i val="0"/>
        <condense val="0"/>
        <extend val="0"/>
        <color indexed="9"/>
      </font>
      <fill>
        <patternFill>
          <bgColor indexed="48"/>
        </patternFill>
      </fill>
    </dxf>
    <dxf>
      <font>
        <b/>
        <i val="0"/>
        <condense val="0"/>
        <extend val="0"/>
        <color indexed="9"/>
      </font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ont>
        <b/>
        <i val="0"/>
        <condense val="0"/>
        <extend val="0"/>
        <color indexed="9"/>
      </font>
      <fill>
        <patternFill>
          <bgColor indexed="48"/>
        </patternFill>
      </fill>
    </dxf>
    <dxf>
      <font>
        <b/>
        <i val="0"/>
        <condense val="0"/>
        <extend val="0"/>
        <color indexed="9"/>
      </font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ont>
        <b/>
        <i val="0"/>
        <condense val="0"/>
        <extend val="0"/>
        <color indexed="9"/>
      </font>
      <fill>
        <patternFill>
          <bgColor indexed="48"/>
        </patternFill>
      </fill>
    </dxf>
    <dxf>
      <font>
        <b/>
        <i val="0"/>
        <condense val="0"/>
        <extend val="0"/>
        <color indexed="9"/>
      </font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ont>
        <b/>
        <i val="0"/>
        <condense val="0"/>
        <extend val="0"/>
        <color indexed="9"/>
      </font>
      <fill>
        <patternFill>
          <bgColor indexed="48"/>
        </patternFill>
      </fill>
    </dxf>
    <dxf>
      <font>
        <b/>
        <i val="0"/>
        <condense val="0"/>
        <extend val="0"/>
        <color indexed="9"/>
      </font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48"/>
        </patternFill>
      </fill>
    </dxf>
    <dxf>
      <font>
        <b/>
        <i val="0"/>
        <condense val="0"/>
        <extend val="0"/>
        <color indexed="9"/>
      </font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48"/>
        </patternFill>
      </fill>
    </dxf>
    <dxf>
      <font>
        <b/>
        <i val="0"/>
        <condense val="0"/>
        <extend val="0"/>
        <color indexed="9"/>
      </font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48"/>
        </patternFill>
      </fill>
    </dxf>
    <dxf>
      <font>
        <b/>
        <i val="0"/>
        <condense val="0"/>
        <extend val="0"/>
        <color indexed="9"/>
      </font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48"/>
        </patternFill>
      </fill>
    </dxf>
    <dxf>
      <font>
        <b/>
        <i val="0"/>
        <condense val="0"/>
        <extend val="0"/>
        <color indexed="9"/>
      </font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48"/>
        </patternFill>
      </fill>
    </dxf>
    <dxf>
      <font>
        <b/>
        <i val="0"/>
        <condense val="0"/>
        <extend val="0"/>
        <color indexed="9"/>
      </font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48"/>
        </patternFill>
      </fill>
    </dxf>
    <dxf>
      <font>
        <b/>
        <i val="0"/>
        <condense val="0"/>
        <extend val="0"/>
        <color indexed="9"/>
      </font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48"/>
        </patternFill>
      </fill>
    </dxf>
    <dxf>
      <font>
        <b/>
        <i val="0"/>
        <condense val="0"/>
        <extend val="0"/>
        <color indexed="9"/>
      </font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7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6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2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externalLink" Target="externalLinks/externalLink4.xml"/><Relationship Id="rId35" Type="http://schemas.openxmlformats.org/officeDocument/2006/relationships/externalLink" Target="externalLinks/externalLink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8</xdr:row>
      <xdr:rowOff>152400</xdr:rowOff>
    </xdr:from>
    <xdr:to>
      <xdr:col>8</xdr:col>
      <xdr:colOff>552450</xdr:colOff>
      <xdr:row>17</xdr:row>
      <xdr:rowOff>95250</xdr:rowOff>
    </xdr:to>
    <xdr:sp macro="" textlink="">
      <xdr:nvSpPr>
        <xdr:cNvPr id="5" name="Down Arrow 4"/>
        <xdr:cNvSpPr/>
      </xdr:nvSpPr>
      <xdr:spPr>
        <a:xfrm>
          <a:off x="3895725" y="1495425"/>
          <a:ext cx="1533525" cy="1657350"/>
        </a:xfrm>
        <a:prstGeom prst="downArrow">
          <a:avLst>
            <a:gd name="adj1" fmla="val 50000"/>
            <a:gd name="adj2" fmla="val 41925"/>
          </a:avLst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476250</xdr:colOff>
      <xdr:row>2</xdr:row>
      <xdr:rowOff>47625</xdr:rowOff>
    </xdr:from>
    <xdr:to>
      <xdr:col>6</xdr:col>
      <xdr:colOff>142875</xdr:colOff>
      <xdr:row>9</xdr:row>
      <xdr:rowOff>28575</xdr:rowOff>
    </xdr:to>
    <xdr:sp macro="" textlink="">
      <xdr:nvSpPr>
        <xdr:cNvPr id="6" name="Right Arrow 5"/>
        <xdr:cNvSpPr/>
      </xdr:nvSpPr>
      <xdr:spPr>
        <a:xfrm>
          <a:off x="1695450" y="247650"/>
          <a:ext cx="2105025" cy="1314450"/>
        </a:xfrm>
        <a:prstGeom prst="rightArrow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odelling%20&amp;%20Excel\Modelling%20projects\Bid\IPM_Pricing_v1.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Jack%20Avon\Desktop\April%202012\Cost%20Inputs\Pest%20Control\MITIE\MPC%20HMP%20Onley%20Pricing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Jack%20Avon\Desktop\April%202012\Cost%20Inputs\Pest%20Control\MITIE\MPC%20HMP%20Wolds%20Pricing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k/Desktop/Modelling%20book_ja/Case%20Study%20Model/IsysC_CostModel_v1.0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itie\April%202012\Financial%20Model%20Folder\MITIE%20Models\PCP2%20ITN%20Financial%20Prof_Coldingley_v1.0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k/Desktop/Modelling%20book_ja/Model_v1.0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k/Desktop/Modelling%20book_ja/Book1/IPM_Pricing_v1.2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Jack%20Avon\Desktop\PCP2%20Financial%20Model%20-%20HMPS+MITIE%20-%20Coldingley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k/Desktop/Modelling%20book_ja/BP-CaseStud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structions &amp; Notes"/>
      <sheetName val="Styles"/>
      <sheetName val="Contents"/>
      <sheetName val="Model Logic"/>
      <sheetName val="Error Checks"/>
      <sheetName val="Constants"/>
      <sheetName val="Timelines"/>
      <sheetName val="Main Input"/>
      <sheetName val="Conversion"/>
      <sheetName val="Capital"/>
      <sheetName val="Cost Plus"/>
      <sheetName val="Customer Charges"/>
      <sheetName val="Profile before CoM"/>
      <sheetName val="CoM"/>
      <sheetName val="Profile with CoM"/>
      <sheetName val="Final Price"/>
      <sheetName val="Service Prices"/>
      <sheetName val="Financial Dashboard"/>
      <sheetName val="Interface"/>
      <sheetName val="Audit"/>
      <sheetName val="Change Control"/>
      <sheetName val="End"/>
    </sheetNames>
    <sheetDataSet>
      <sheetData sheetId="0"/>
      <sheetData sheetId="1">
        <row r="1">
          <cell r="A1" t="str">
            <v>IPM_Pricing_v1.2.xls</v>
          </cell>
        </row>
        <row r="4">
          <cell r="A4" t="str">
            <v>Instructions &amp; Notes</v>
          </cell>
        </row>
      </sheetData>
      <sheetData sheetId="2">
        <row r="4">
          <cell r="A4" t="str">
            <v>Styles</v>
          </cell>
        </row>
      </sheetData>
      <sheetData sheetId="3">
        <row r="4">
          <cell r="A4" t="str">
            <v>Contents</v>
          </cell>
        </row>
      </sheetData>
      <sheetData sheetId="4">
        <row r="4">
          <cell r="A4" t="str">
            <v>Model Logic</v>
          </cell>
        </row>
      </sheetData>
      <sheetData sheetId="5">
        <row r="1">
          <cell r="E1">
            <v>0</v>
          </cell>
        </row>
        <row r="4">
          <cell r="A4" t="str">
            <v>Error Checks</v>
          </cell>
        </row>
      </sheetData>
      <sheetData sheetId="6">
        <row r="1">
          <cell r="D1">
            <v>0</v>
          </cell>
        </row>
        <row r="4">
          <cell r="A4" t="str">
            <v>Constants</v>
          </cell>
          <cell r="AF4" t="str">
            <v>Year 0</v>
          </cell>
          <cell r="AG4" t="str">
            <v>Year 0</v>
          </cell>
          <cell r="AH4" t="str">
            <v>Year 0</v>
          </cell>
          <cell r="AI4" t="str">
            <v>Q1</v>
          </cell>
          <cell r="AJ4" t="str">
            <v>Q1</v>
          </cell>
          <cell r="AK4" t="str">
            <v>Q1</v>
          </cell>
          <cell r="AL4" t="str">
            <v>Q2</v>
          </cell>
          <cell r="AM4" t="str">
            <v>Q2</v>
          </cell>
          <cell r="AN4" t="str">
            <v>Q2</v>
          </cell>
          <cell r="AO4" t="str">
            <v>Q3</v>
          </cell>
          <cell r="AP4" t="str">
            <v>Q3</v>
          </cell>
          <cell r="AQ4" t="str">
            <v>Q3</v>
          </cell>
          <cell r="AR4" t="str">
            <v>Q4</v>
          </cell>
          <cell r="AS4" t="str">
            <v>Q4</v>
          </cell>
          <cell r="AT4" t="str">
            <v>Q4</v>
          </cell>
          <cell r="AU4" t="str">
            <v>Year 2</v>
          </cell>
          <cell r="AV4" t="str">
            <v>Year 2</v>
          </cell>
          <cell r="AW4" t="str">
            <v>Year 2</v>
          </cell>
          <cell r="AX4" t="str">
            <v>Year 2</v>
          </cell>
          <cell r="AY4" t="str">
            <v>Year 2</v>
          </cell>
          <cell r="AZ4" t="str">
            <v>Year 2</v>
          </cell>
          <cell r="BA4" t="str">
            <v>Year 2</v>
          </cell>
          <cell r="BB4" t="str">
            <v>Year 2</v>
          </cell>
          <cell r="BC4" t="str">
            <v>Year 2</v>
          </cell>
          <cell r="BD4" t="str">
            <v>Year 2</v>
          </cell>
          <cell r="BE4" t="str">
            <v>Year 2</v>
          </cell>
          <cell r="BF4" t="str">
            <v>Year 2</v>
          </cell>
          <cell r="BG4" t="str">
            <v>Year 3</v>
          </cell>
          <cell r="BH4" t="str">
            <v>Year 3</v>
          </cell>
          <cell r="BI4" t="str">
            <v>Year 3</v>
          </cell>
          <cell r="BJ4" t="str">
            <v>Year 3</v>
          </cell>
          <cell r="BK4" t="str">
            <v>Year 3</v>
          </cell>
          <cell r="BL4" t="str">
            <v>Year 3</v>
          </cell>
          <cell r="BM4" t="str">
            <v>Year 3</v>
          </cell>
          <cell r="BN4" t="str">
            <v>Year 3</v>
          </cell>
          <cell r="BO4" t="str">
            <v>Year 3</v>
          </cell>
          <cell r="BP4" t="str">
            <v>Year 3</v>
          </cell>
          <cell r="BQ4" t="str">
            <v>Year 3</v>
          </cell>
          <cell r="BR4" t="str">
            <v>Year 3</v>
          </cell>
          <cell r="BS4" t="str">
            <v>Year 4</v>
          </cell>
          <cell r="BT4" t="str">
            <v>Year 4</v>
          </cell>
          <cell r="BU4" t="str">
            <v>Year 4</v>
          </cell>
          <cell r="BV4" t="str">
            <v>Year 4</v>
          </cell>
          <cell r="BW4" t="str">
            <v>Year 4</v>
          </cell>
          <cell r="BX4" t="str">
            <v>Year 4</v>
          </cell>
          <cell r="BY4" t="str">
            <v>Year 4</v>
          </cell>
          <cell r="BZ4" t="str">
            <v>Year 4</v>
          </cell>
          <cell r="CA4" t="str">
            <v>Year 4</v>
          </cell>
          <cell r="CB4" t="str">
            <v>Year 4</v>
          </cell>
          <cell r="CC4" t="str">
            <v>Year 4</v>
          </cell>
          <cell r="CD4" t="str">
            <v>Year 4</v>
          </cell>
          <cell r="CE4" t="str">
            <v>Year 5</v>
          </cell>
          <cell r="CF4" t="str">
            <v>Year 5</v>
          </cell>
          <cell r="CG4" t="str">
            <v>Year 5</v>
          </cell>
          <cell r="CH4" t="str">
            <v>Year 5</v>
          </cell>
          <cell r="CI4" t="str">
            <v>Year 5</v>
          </cell>
          <cell r="CJ4" t="str">
            <v>Year 5</v>
          </cell>
          <cell r="CK4" t="str">
            <v>Year 5</v>
          </cell>
          <cell r="CL4" t="str">
            <v>Year 5</v>
          </cell>
          <cell r="CM4" t="str">
            <v>Year 5</v>
          </cell>
          <cell r="CN4" t="str">
            <v>Year 5</v>
          </cell>
          <cell r="CO4" t="str">
            <v>Year 5</v>
          </cell>
          <cell r="CP4" t="str">
            <v>Year 5</v>
          </cell>
          <cell r="CQ4" t="str">
            <v>Year 6</v>
          </cell>
          <cell r="CR4" t="str">
            <v>Year 6</v>
          </cell>
          <cell r="CS4" t="str">
            <v>Year 6</v>
          </cell>
          <cell r="CT4" t="str">
            <v>Year 6</v>
          </cell>
          <cell r="CU4" t="str">
            <v>Year 6</v>
          </cell>
          <cell r="CV4" t="str">
            <v>Year 6</v>
          </cell>
          <cell r="CW4" t="str">
            <v>Year 6</v>
          </cell>
          <cell r="CX4" t="str">
            <v>Year 6</v>
          </cell>
          <cell r="CY4" t="str">
            <v>Year 6</v>
          </cell>
          <cell r="CZ4" t="str">
            <v>Year 6</v>
          </cell>
          <cell r="DA4" t="str">
            <v>Year 6</v>
          </cell>
          <cell r="DB4" t="str">
            <v>Year 6</v>
          </cell>
          <cell r="DC4" t="str">
            <v>Year 7</v>
          </cell>
          <cell r="DD4" t="str">
            <v>Year 7</v>
          </cell>
          <cell r="DE4" t="str">
            <v>Year 7</v>
          </cell>
          <cell r="DF4" t="str">
            <v>Year 7</v>
          </cell>
          <cell r="DG4" t="str">
            <v>Year 7</v>
          </cell>
          <cell r="DH4" t="str">
            <v>Year 7</v>
          </cell>
          <cell r="DI4" t="str">
            <v>Year 7</v>
          </cell>
          <cell r="DJ4" t="str">
            <v>Year 7</v>
          </cell>
          <cell r="DK4" t="str">
            <v>Year 7</v>
          </cell>
          <cell r="DL4" t="str">
            <v>Year 7</v>
          </cell>
          <cell r="DM4" t="str">
            <v>Year 7</v>
          </cell>
          <cell r="DN4" t="str">
            <v>Year 7</v>
          </cell>
          <cell r="DO4" t="str">
            <v>Year 8</v>
          </cell>
          <cell r="DP4" t="str">
            <v>Year 8</v>
          </cell>
          <cell r="DQ4" t="str">
            <v>Year 8</v>
          </cell>
          <cell r="DR4" t="str">
            <v>Year 8</v>
          </cell>
          <cell r="DS4" t="str">
            <v>Year 8</v>
          </cell>
          <cell r="DT4" t="str">
            <v>Year 8</v>
          </cell>
          <cell r="DU4" t="str">
            <v>Year 8</v>
          </cell>
          <cell r="DV4" t="str">
            <v>Year 8</v>
          </cell>
          <cell r="DW4" t="str">
            <v>Year 8</v>
          </cell>
          <cell r="DX4" t="str">
            <v>Year 8</v>
          </cell>
          <cell r="DY4" t="str">
            <v>Year 8</v>
          </cell>
          <cell r="DZ4" t="str">
            <v>Year 8</v>
          </cell>
          <cell r="EA4" t="str">
            <v>Year 9</v>
          </cell>
          <cell r="EB4" t="str">
            <v>Year 9</v>
          </cell>
          <cell r="EC4" t="str">
            <v>Year 9</v>
          </cell>
          <cell r="ED4" t="str">
            <v>Year 9</v>
          </cell>
          <cell r="EE4" t="str">
            <v>Year 9</v>
          </cell>
          <cell r="EF4" t="str">
            <v>Year 9</v>
          </cell>
          <cell r="EG4" t="str">
            <v>Year 9</v>
          </cell>
          <cell r="EH4" t="str">
            <v>Year 9</v>
          </cell>
          <cell r="EI4" t="str">
            <v>Year 9</v>
          </cell>
          <cell r="EJ4" t="str">
            <v>Year 9</v>
          </cell>
          <cell r="EK4" t="str">
            <v>Year 9</v>
          </cell>
          <cell r="EL4" t="str">
            <v>Year 9</v>
          </cell>
          <cell r="EM4" t="str">
            <v>Year 10</v>
          </cell>
          <cell r="EN4" t="str">
            <v>Year 10</v>
          </cell>
          <cell r="EO4" t="str">
            <v>Year 10</v>
          </cell>
          <cell r="EP4" t="str">
            <v>Year 10</v>
          </cell>
          <cell r="EQ4" t="str">
            <v>Year 10</v>
          </cell>
          <cell r="ER4" t="str">
            <v>Year 10</v>
          </cell>
          <cell r="ES4" t="str">
            <v>Year 10</v>
          </cell>
          <cell r="ET4" t="str">
            <v>Year 10</v>
          </cell>
          <cell r="EU4" t="str">
            <v>Year 10</v>
          </cell>
          <cell r="EV4" t="str">
            <v>Year 10</v>
          </cell>
          <cell r="EW4" t="str">
            <v>Year 10</v>
          </cell>
          <cell r="EX4" t="str">
            <v>Year 10</v>
          </cell>
        </row>
        <row r="12">
          <cell r="A12" t="str">
            <v>Accounting Treatment</v>
          </cell>
        </row>
        <row r="16">
          <cell r="E16" t="str">
            <v>Expense</v>
          </cell>
        </row>
        <row r="17">
          <cell r="E17" t="str">
            <v>ASS-1</v>
          </cell>
        </row>
        <row r="18">
          <cell r="E18" t="str">
            <v>ASS-2</v>
          </cell>
        </row>
        <row r="19">
          <cell r="E19" t="str">
            <v>ASS-3</v>
          </cell>
        </row>
        <row r="20">
          <cell r="E20" t="str">
            <v>ASS-4</v>
          </cell>
        </row>
        <row r="21">
          <cell r="E21" t="str">
            <v>ASS-5</v>
          </cell>
        </row>
        <row r="22">
          <cell r="E22" t="str">
            <v>ASS-6</v>
          </cell>
        </row>
        <row r="23">
          <cell r="E23" t="str">
            <v>ASS-7</v>
          </cell>
        </row>
        <row r="24">
          <cell r="E24" t="str">
            <v>ASS-8</v>
          </cell>
        </row>
        <row r="25">
          <cell r="E25" t="str">
            <v>ASS-9</v>
          </cell>
        </row>
        <row r="26">
          <cell r="E26" t="str">
            <v>ASS-10</v>
          </cell>
        </row>
        <row r="27">
          <cell r="E27" t="str">
            <v>ASS-11</v>
          </cell>
        </row>
        <row r="28">
          <cell r="E28" t="str">
            <v>ASS-12</v>
          </cell>
        </row>
        <row r="29">
          <cell r="E29" t="str">
            <v>ASS-13</v>
          </cell>
        </row>
        <row r="30">
          <cell r="E30" t="str">
            <v>ASS-14</v>
          </cell>
        </row>
        <row r="31">
          <cell r="E31" t="str">
            <v>ASS-15</v>
          </cell>
        </row>
        <row r="32">
          <cell r="E32" t="str">
            <v>TRF-1</v>
          </cell>
        </row>
        <row r="33">
          <cell r="E33" t="str">
            <v>TRF-2</v>
          </cell>
        </row>
        <row r="34">
          <cell r="E34" t="str">
            <v>TRF-3</v>
          </cell>
        </row>
        <row r="35">
          <cell r="E35" t="str">
            <v>TRF-4</v>
          </cell>
        </row>
        <row r="36">
          <cell r="E36" t="str">
            <v>TRF-5</v>
          </cell>
        </row>
        <row r="37">
          <cell r="E37" t="str">
            <v>TRF-6</v>
          </cell>
        </row>
        <row r="38">
          <cell r="E38" t="str">
            <v>TRF-7</v>
          </cell>
        </row>
        <row r="39">
          <cell r="E39" t="str">
            <v>PAY-A</v>
          </cell>
        </row>
        <row r="40">
          <cell r="E40" t="str">
            <v>PAY-B</v>
          </cell>
        </row>
        <row r="41">
          <cell r="E41" t="str">
            <v>PAY-C</v>
          </cell>
        </row>
        <row r="43">
          <cell r="A43">
            <v>26</v>
          </cell>
        </row>
        <row r="45">
          <cell r="A45" t="str">
            <v>BAR Cost Code</v>
          </cell>
        </row>
        <row r="49">
          <cell r="E49" t="str">
            <v>pTran</v>
          </cell>
          <cell r="G49" t="str">
            <v>Y</v>
          </cell>
        </row>
        <row r="50">
          <cell r="E50" t="str">
            <v>pRiskT</v>
          </cell>
          <cell r="G50" t="str">
            <v>Y</v>
          </cell>
        </row>
        <row r="51">
          <cell r="E51" t="str">
            <v>pTrfrm</v>
          </cell>
          <cell r="G51" t="str">
            <v>Y</v>
          </cell>
        </row>
        <row r="52">
          <cell r="E52" t="str">
            <v>pRiskTrfrm</v>
          </cell>
          <cell r="G52" t="str">
            <v>Y</v>
          </cell>
        </row>
        <row r="53">
          <cell r="E53" t="str">
            <v>pAD</v>
          </cell>
          <cell r="G53" t="str">
            <v>Y</v>
          </cell>
        </row>
        <row r="54">
          <cell r="E54" t="str">
            <v>pRiskAD</v>
          </cell>
          <cell r="G54" t="str">
            <v>Y</v>
          </cell>
        </row>
        <row r="55">
          <cell r="E55" t="str">
            <v>pPPM</v>
          </cell>
          <cell r="G55" t="str">
            <v>Y</v>
          </cell>
        </row>
        <row r="56">
          <cell r="E56" t="str">
            <v>pZ</v>
          </cell>
          <cell r="G56" t="str">
            <v>Y</v>
          </cell>
        </row>
        <row r="57">
          <cell r="E57" t="str">
            <v>pHW</v>
          </cell>
          <cell r="G57" t="str">
            <v>Y</v>
          </cell>
        </row>
        <row r="58">
          <cell r="E58" t="str">
            <v>pSW</v>
          </cell>
          <cell r="G58" t="str">
            <v>Y</v>
          </cell>
        </row>
        <row r="59">
          <cell r="E59" t="str">
            <v>oS&amp;AM</v>
          </cell>
          <cell r="G59" t="str">
            <v>Y</v>
          </cell>
        </row>
        <row r="60">
          <cell r="E60" t="str">
            <v>oRisk</v>
          </cell>
          <cell r="G60" t="str">
            <v>Y</v>
          </cell>
        </row>
        <row r="61">
          <cell r="E61" t="str">
            <v>oAS</v>
          </cell>
          <cell r="G61" t="str">
            <v>Y</v>
          </cell>
        </row>
        <row r="62">
          <cell r="E62" t="str">
            <v>oCSSD</v>
          </cell>
          <cell r="G62" t="str">
            <v>Y</v>
          </cell>
        </row>
        <row r="63">
          <cell r="E63" t="str">
            <v>oCSDS</v>
          </cell>
          <cell r="G63" t="str">
            <v>Y</v>
          </cell>
        </row>
        <row r="64">
          <cell r="E64" t="str">
            <v>oCSFM</v>
          </cell>
          <cell r="G64" t="str">
            <v>Y</v>
          </cell>
        </row>
        <row r="65">
          <cell r="E65" t="str">
            <v>oISDC</v>
          </cell>
          <cell r="G65" t="str">
            <v>Y</v>
          </cell>
        </row>
        <row r="66">
          <cell r="E66" t="str">
            <v>oISN</v>
          </cell>
          <cell r="G66" t="str">
            <v>Y</v>
          </cell>
        </row>
        <row r="67">
          <cell r="E67" t="str">
            <v>oISMR</v>
          </cell>
          <cell r="G67" t="str">
            <v>Y</v>
          </cell>
        </row>
        <row r="68">
          <cell r="E68" t="str">
            <v>oISz</v>
          </cell>
          <cell r="G68" t="str">
            <v>Y</v>
          </cell>
        </row>
        <row r="69">
          <cell r="E69" t="str">
            <v>oSG</v>
          </cell>
          <cell r="G69" t="str">
            <v>Y</v>
          </cell>
        </row>
        <row r="70">
          <cell r="E70" t="str">
            <v>oSS</v>
          </cell>
          <cell r="G70" t="str">
            <v>Y</v>
          </cell>
        </row>
        <row r="71">
          <cell r="E71" t="str">
            <v>oHW</v>
          </cell>
          <cell r="G71" t="str">
            <v>Y</v>
          </cell>
        </row>
        <row r="72">
          <cell r="E72" t="str">
            <v>oSW</v>
          </cell>
          <cell r="G72" t="str">
            <v>Y</v>
          </cell>
        </row>
        <row r="73">
          <cell r="E73" t="str">
            <v>oCasis</v>
          </cell>
          <cell r="G73" t="str">
            <v>Y</v>
          </cell>
        </row>
        <row r="74">
          <cell r="E74" t="str">
            <v>oSub</v>
          </cell>
          <cell r="G74" t="str">
            <v>Y</v>
          </cell>
        </row>
        <row r="75">
          <cell r="E75" t="str">
            <v>oZ</v>
          </cell>
          <cell r="G75" t="str">
            <v>Y</v>
          </cell>
        </row>
        <row r="76">
          <cell r="E76" t="str">
            <v>oZos</v>
          </cell>
          <cell r="G76" t="str">
            <v>Y</v>
          </cell>
        </row>
        <row r="78">
          <cell r="A78">
            <v>28</v>
          </cell>
        </row>
        <row r="80">
          <cell r="A80" t="str">
            <v>BAR Revenue Code</v>
          </cell>
        </row>
        <row r="84">
          <cell r="B84" t="str">
            <v>Managed Services</v>
          </cell>
        </row>
        <row r="85">
          <cell r="B85" t="str">
            <v>Consultancy</v>
          </cell>
        </row>
        <row r="86">
          <cell r="B86" t="str">
            <v>IT Solutions</v>
          </cell>
        </row>
        <row r="87">
          <cell r="B87" t="str">
            <v>Hardware (standalone)</v>
          </cell>
        </row>
        <row r="88">
          <cell r="B88" t="str">
            <v>Software (standalone)</v>
          </cell>
        </row>
        <row r="89">
          <cell r="B89" t="str">
            <v>Passthrough</v>
          </cell>
        </row>
        <row r="91">
          <cell r="A91">
            <v>6</v>
          </cell>
        </row>
        <row r="93">
          <cell r="A93" t="str">
            <v>Benchmarks</v>
          </cell>
        </row>
        <row r="98">
          <cell r="A98" t="str">
            <v>Bid &amp; Contract Dates</v>
          </cell>
        </row>
        <row r="100">
          <cell r="E100">
            <v>3</v>
          </cell>
        </row>
        <row r="101">
          <cell r="E101">
            <v>63</v>
          </cell>
        </row>
        <row r="103">
          <cell r="E103">
            <v>39814</v>
          </cell>
        </row>
        <row r="104">
          <cell r="E104">
            <v>41729</v>
          </cell>
        </row>
        <row r="106">
          <cell r="E106">
            <v>39539</v>
          </cell>
        </row>
        <row r="107">
          <cell r="E107">
            <v>41730</v>
          </cell>
        </row>
        <row r="109">
          <cell r="E109">
            <v>39722</v>
          </cell>
        </row>
        <row r="112">
          <cell r="A112" t="str">
            <v>Bid Details</v>
          </cell>
        </row>
        <row r="114">
          <cell r="E114" t="str">
            <v>Client Name</v>
          </cell>
        </row>
        <row r="115">
          <cell r="E115" t="str">
            <v>Bid Name</v>
          </cell>
        </row>
        <row r="116">
          <cell r="E116" t="str">
            <v>BU Name</v>
          </cell>
        </row>
        <row r="124">
          <cell r="A124" t="str">
            <v>Capability Units</v>
          </cell>
        </row>
        <row r="128">
          <cell r="F128" t="str">
            <v>Applications Development</v>
          </cell>
        </row>
        <row r="129">
          <cell r="F129" t="str">
            <v>Applications Support</v>
          </cell>
        </row>
        <row r="130">
          <cell r="F130" t="str">
            <v>Business Unit</v>
          </cell>
        </row>
        <row r="131">
          <cell r="F131" t="str">
            <v>Datacentre Operations</v>
          </cell>
        </row>
        <row r="132">
          <cell r="F132" t="str">
            <v>Deskside Services</v>
          </cell>
        </row>
        <row r="133">
          <cell r="F133" t="str">
            <v>EDRM</v>
          </cell>
        </row>
        <row r="134">
          <cell r="F134" t="str">
            <v>Enterprise Management</v>
          </cell>
        </row>
        <row r="135">
          <cell r="F135" t="str">
            <v>Field Maintenance Service</v>
          </cell>
        </row>
        <row r="136">
          <cell r="F136" t="str">
            <v>Firewall team</v>
          </cell>
        </row>
        <row r="137">
          <cell r="F137" t="str">
            <v>Information Assurance Practice</v>
          </cell>
        </row>
        <row r="138">
          <cell r="F138" t="str">
            <v>IS - Mainframe IBM</v>
          </cell>
        </row>
        <row r="139">
          <cell r="F139" t="str">
            <v>IS - IMS</v>
          </cell>
        </row>
        <row r="140">
          <cell r="F140" t="str">
            <v>IS - Mid Range</v>
          </cell>
        </row>
        <row r="141">
          <cell r="F141" t="str">
            <v>Network Services</v>
          </cell>
        </row>
        <row r="142">
          <cell r="F142" t="str">
            <v>Oracle Practice</v>
          </cell>
        </row>
        <row r="143">
          <cell r="F143" t="str">
            <v>Project Management</v>
          </cell>
        </row>
        <row r="144">
          <cell r="F144" t="str">
            <v>SAP Practice</v>
          </cell>
        </row>
        <row r="145">
          <cell r="F145" t="str">
            <v>Supply Chain Services</v>
          </cell>
        </row>
        <row r="146">
          <cell r="F146" t="str">
            <v>Service Desk</v>
          </cell>
        </row>
        <row r="147">
          <cell r="F147" t="str">
            <v>Solution Group</v>
          </cell>
        </row>
        <row r="148">
          <cell r="F148" t="str">
            <v>Service Management</v>
          </cell>
        </row>
        <row r="149">
          <cell r="F149" t="str">
            <v>Sourcing &amp; Supply</v>
          </cell>
        </row>
        <row r="150">
          <cell r="F150" t="str">
            <v>Storage Consultancy</v>
          </cell>
        </row>
        <row r="151">
          <cell r="F151" t="str">
            <v>Test &amp; Validation</v>
          </cell>
        </row>
        <row r="152">
          <cell r="F152" t="str">
            <v>TRIOLE</v>
          </cell>
        </row>
        <row r="153">
          <cell r="F153" t="str">
            <v>BT</v>
          </cell>
        </row>
        <row r="154">
          <cell r="F154" t="str">
            <v>3rd Party Contracts</v>
          </cell>
        </row>
        <row r="155">
          <cell r="F155" t="str">
            <v>spare3</v>
          </cell>
        </row>
        <row r="156">
          <cell r="F156" t="str">
            <v>spare4</v>
          </cell>
        </row>
        <row r="157">
          <cell r="F157" t="str">
            <v>spare5</v>
          </cell>
        </row>
        <row r="158">
          <cell r="F158" t="str">
            <v>spare6</v>
          </cell>
        </row>
        <row r="159">
          <cell r="F159" t="str">
            <v>Other</v>
          </cell>
        </row>
        <row r="161">
          <cell r="A161">
            <v>32</v>
          </cell>
        </row>
        <row r="163">
          <cell r="A163" t="str">
            <v>Capex / Opex</v>
          </cell>
        </row>
        <row r="167">
          <cell r="E167" t="str">
            <v>Capex</v>
          </cell>
        </row>
        <row r="168">
          <cell r="E168" t="str">
            <v>Opex</v>
          </cell>
        </row>
        <row r="170">
          <cell r="A170">
            <v>2</v>
          </cell>
        </row>
        <row r="172">
          <cell r="A172" t="str">
            <v>Capital Life Of Assets</v>
          </cell>
        </row>
        <row r="178">
          <cell r="E178" t="str">
            <v>3 years</v>
          </cell>
        </row>
        <row r="179">
          <cell r="E179" t="str">
            <v>5 years</v>
          </cell>
        </row>
        <row r="180">
          <cell r="E180" t="str">
            <v>7 years</v>
          </cell>
        </row>
        <row r="183">
          <cell r="A183">
            <v>3</v>
          </cell>
        </row>
        <row r="185">
          <cell r="A185" t="str">
            <v>Cost Classification</v>
          </cell>
        </row>
        <row r="189">
          <cell r="E189" t="str">
            <v>App</v>
          </cell>
        </row>
        <row r="190">
          <cell r="E190" t="str">
            <v>CPU</v>
          </cell>
        </row>
        <row r="191">
          <cell r="E191" t="str">
            <v>DB</v>
          </cell>
        </row>
        <row r="192">
          <cell r="E192" t="str">
            <v>Desktop</v>
          </cell>
        </row>
        <row r="193">
          <cell r="E193" t="str">
            <v>Discs</v>
          </cell>
        </row>
        <row r="194">
          <cell r="E194" t="str">
            <v>EM</v>
          </cell>
        </row>
        <row r="195">
          <cell r="E195" t="str">
            <v>Firewall</v>
          </cell>
        </row>
        <row r="196">
          <cell r="E196" t="str">
            <v>LAN</v>
          </cell>
        </row>
        <row r="197">
          <cell r="E197" t="str">
            <v>Mid</v>
          </cell>
        </row>
        <row r="198">
          <cell r="E198" t="str">
            <v>Network</v>
          </cell>
        </row>
        <row r="199">
          <cell r="E199" t="str">
            <v>OS</v>
          </cell>
        </row>
        <row r="200">
          <cell r="E200" t="str">
            <v>PCI</v>
          </cell>
        </row>
        <row r="201">
          <cell r="E201" t="str">
            <v>PDA</v>
          </cell>
        </row>
        <row r="202">
          <cell r="E202" t="str">
            <v>Person</v>
          </cell>
        </row>
        <row r="203">
          <cell r="E203" t="str">
            <v>Printer</v>
          </cell>
        </row>
        <row r="204">
          <cell r="E204" t="str">
            <v>Rack</v>
          </cell>
        </row>
        <row r="205">
          <cell r="E205" t="str">
            <v>Risk</v>
          </cell>
        </row>
        <row r="206">
          <cell r="E206" t="str">
            <v>Safe</v>
          </cell>
        </row>
        <row r="207">
          <cell r="E207" t="str">
            <v>SAN</v>
          </cell>
        </row>
        <row r="208">
          <cell r="E208" t="str">
            <v>Screen</v>
          </cell>
        </row>
        <row r="209">
          <cell r="E209" t="str">
            <v>Security</v>
          </cell>
        </row>
        <row r="210">
          <cell r="E210" t="str">
            <v>Server</v>
          </cell>
        </row>
        <row r="211">
          <cell r="E211" t="str">
            <v>Storage</v>
          </cell>
        </row>
        <row r="212">
          <cell r="E212" t="str">
            <v>Tapes</v>
          </cell>
        </row>
        <row r="213">
          <cell r="E213" t="str">
            <v>WAN</v>
          </cell>
        </row>
        <row r="215">
          <cell r="A215">
            <v>25</v>
          </cell>
        </row>
        <row r="217">
          <cell r="A217" t="str">
            <v>Cost of Money</v>
          </cell>
        </row>
        <row r="220">
          <cell r="E220">
            <v>0.129</v>
          </cell>
        </row>
        <row r="226">
          <cell r="A226" t="str">
            <v>Cost Phase</v>
          </cell>
        </row>
        <row r="230">
          <cell r="E230" t="str">
            <v>TRA</v>
          </cell>
        </row>
        <row r="231">
          <cell r="E231" t="str">
            <v>TRF</v>
          </cell>
        </row>
        <row r="232">
          <cell r="E232" t="str">
            <v>TFR</v>
          </cell>
        </row>
        <row r="233">
          <cell r="E233" t="str">
            <v>ASIS</v>
          </cell>
        </row>
        <row r="234">
          <cell r="E234" t="str">
            <v>TOBE</v>
          </cell>
        </row>
        <row r="235">
          <cell r="E235" t="str">
            <v>EXT</v>
          </cell>
        </row>
        <row r="237">
          <cell r="A237">
            <v>6</v>
          </cell>
        </row>
        <row r="239">
          <cell r="A239" t="str">
            <v>Cost Types</v>
          </cell>
        </row>
        <row r="243">
          <cell r="F243" t="str">
            <v>Contingency</v>
          </cell>
          <cell r="G243" t="str">
            <v>Y</v>
          </cell>
        </row>
        <row r="244">
          <cell r="F244" t="str">
            <v>Hardware</v>
          </cell>
          <cell r="G244" t="str">
            <v>Y</v>
          </cell>
        </row>
        <row r="245">
          <cell r="F245" t="str">
            <v>Hardware Maint</v>
          </cell>
          <cell r="G245" t="str">
            <v>Y</v>
          </cell>
        </row>
        <row r="246">
          <cell r="F246" t="str">
            <v>Infrastructure</v>
          </cell>
          <cell r="G246" t="str">
            <v>Y</v>
          </cell>
        </row>
        <row r="247">
          <cell r="F247" t="str">
            <v>Labour</v>
          </cell>
          <cell r="G247" t="str">
            <v>Y</v>
          </cell>
        </row>
        <row r="248">
          <cell r="F248" t="str">
            <v>Data Network</v>
          </cell>
          <cell r="G248" t="str">
            <v>Y</v>
          </cell>
        </row>
        <row r="249">
          <cell r="F249" t="str">
            <v>Other</v>
          </cell>
          <cell r="G249" t="str">
            <v>Y</v>
          </cell>
        </row>
        <row r="250">
          <cell r="F250" t="str">
            <v>Pass through</v>
          </cell>
          <cell r="G250" t="str">
            <v>Y</v>
          </cell>
        </row>
        <row r="251">
          <cell r="F251" t="str">
            <v>Software</v>
          </cell>
          <cell r="G251" t="str">
            <v>Y</v>
          </cell>
        </row>
        <row r="252">
          <cell r="F252" t="str">
            <v>Software Maint</v>
          </cell>
          <cell r="G252" t="str">
            <v>Y</v>
          </cell>
        </row>
        <row r="253">
          <cell r="F253" t="str">
            <v>Third Party</v>
          </cell>
          <cell r="G253" t="str">
            <v>Y</v>
          </cell>
        </row>
        <row r="255">
          <cell r="A255">
            <v>11</v>
          </cell>
        </row>
        <row r="257">
          <cell r="A257" t="str">
            <v>Currency Preferences</v>
          </cell>
        </row>
        <row r="259">
          <cell r="EZ259">
            <v>0</v>
          </cell>
        </row>
        <row r="266">
          <cell r="A266" t="str">
            <v>Currency Rates</v>
          </cell>
          <cell r="D266">
            <v>0</v>
          </cell>
        </row>
        <row r="268">
          <cell r="E268" t="str">
            <v>EUR</v>
          </cell>
        </row>
        <row r="271">
          <cell r="E271" t="str">
            <v>GBP</v>
          </cell>
        </row>
        <row r="272">
          <cell r="E272" t="str">
            <v>EUR</v>
          </cell>
        </row>
        <row r="273">
          <cell r="E273" t="str">
            <v>USD</v>
          </cell>
        </row>
        <row r="274">
          <cell r="E274" t="str">
            <v>AED</v>
          </cell>
        </row>
        <row r="275">
          <cell r="E275" t="str">
            <v>CHF</v>
          </cell>
        </row>
        <row r="276">
          <cell r="E276" t="str">
            <v>AUD</v>
          </cell>
        </row>
        <row r="277">
          <cell r="E277" t="str">
            <v>INR</v>
          </cell>
        </row>
        <row r="278">
          <cell r="E278" t="str">
            <v>ZZZ</v>
          </cell>
        </row>
        <row r="279">
          <cell r="E279" t="str">
            <v>YYY</v>
          </cell>
        </row>
        <row r="281">
          <cell r="A281">
            <v>9</v>
          </cell>
        </row>
        <row r="286">
          <cell r="A286" t="str">
            <v>Customer's Service Codes</v>
          </cell>
        </row>
        <row r="288">
          <cell r="A288" t="str">
            <v>Custmer Service Code</v>
          </cell>
        </row>
        <row r="290">
          <cell r="E290" t="str">
            <v>ZZZ</v>
          </cell>
          <cell r="G290" t="str">
            <v>Y</v>
          </cell>
        </row>
        <row r="291">
          <cell r="E291" t="str">
            <v>1_ATP</v>
          </cell>
          <cell r="G291" t="str">
            <v>Y</v>
          </cell>
        </row>
        <row r="292">
          <cell r="E292" t="str">
            <v>2_ATP</v>
          </cell>
          <cell r="G292" t="str">
            <v>Y</v>
          </cell>
        </row>
        <row r="293">
          <cell r="E293" t="str">
            <v>3_ATP</v>
          </cell>
          <cell r="G293" t="str">
            <v>Y</v>
          </cell>
        </row>
        <row r="294">
          <cell r="E294" t="str">
            <v>4_ATP</v>
          </cell>
          <cell r="G294" t="str">
            <v>Y</v>
          </cell>
        </row>
        <row r="295">
          <cell r="E295" t="str">
            <v>5_ATP</v>
          </cell>
          <cell r="G295" t="str">
            <v>Y</v>
          </cell>
        </row>
        <row r="296">
          <cell r="E296" t="str">
            <v>6_ATP</v>
          </cell>
          <cell r="G296" t="str">
            <v>Y</v>
          </cell>
        </row>
        <row r="297">
          <cell r="E297" t="str">
            <v>7_ATP</v>
          </cell>
          <cell r="G297" t="str">
            <v>Y</v>
          </cell>
        </row>
        <row r="298">
          <cell r="E298" t="str">
            <v>8_ATP</v>
          </cell>
          <cell r="G298" t="str">
            <v>Y</v>
          </cell>
        </row>
        <row r="299">
          <cell r="E299" t="str">
            <v>9_ATP</v>
          </cell>
          <cell r="G299" t="str">
            <v>Y</v>
          </cell>
        </row>
        <row r="300">
          <cell r="E300" t="str">
            <v>Sp_1</v>
          </cell>
          <cell r="G300" t="str">
            <v>Y</v>
          </cell>
        </row>
        <row r="301">
          <cell r="E301" t="str">
            <v>Sp_2</v>
          </cell>
          <cell r="G301" t="str">
            <v>Y</v>
          </cell>
        </row>
        <row r="302">
          <cell r="E302" t="str">
            <v>Sp_3</v>
          </cell>
          <cell r="G302" t="str">
            <v>Y</v>
          </cell>
        </row>
        <row r="303">
          <cell r="E303" t="str">
            <v>Sp_4</v>
          </cell>
          <cell r="G303" t="str">
            <v>Y</v>
          </cell>
        </row>
        <row r="304">
          <cell r="E304" t="str">
            <v>Sp_5</v>
          </cell>
          <cell r="G304" t="str">
            <v>Y</v>
          </cell>
        </row>
        <row r="305">
          <cell r="E305" t="str">
            <v>N/A</v>
          </cell>
          <cell r="G305" t="str">
            <v>Y</v>
          </cell>
        </row>
        <row r="307">
          <cell r="A307">
            <v>16</v>
          </cell>
        </row>
        <row r="309">
          <cell r="A309" t="str">
            <v>Sub-Country</v>
          </cell>
        </row>
        <row r="311">
          <cell r="E311" t="str">
            <v>CustomerCodeB1</v>
          </cell>
        </row>
        <row r="312">
          <cell r="E312" t="str">
            <v>CustomerCodeB2</v>
          </cell>
        </row>
        <row r="313">
          <cell r="E313" t="str">
            <v>CustomerCodeB3</v>
          </cell>
        </row>
        <row r="314">
          <cell r="E314" t="str">
            <v>CustomerCodeB4</v>
          </cell>
        </row>
        <row r="315">
          <cell r="E315" t="str">
            <v>CustomerCodeB5</v>
          </cell>
        </row>
        <row r="316">
          <cell r="E316" t="str">
            <v>CustomerCodeB6</v>
          </cell>
        </row>
        <row r="318">
          <cell r="A318">
            <v>6</v>
          </cell>
        </row>
        <row r="320">
          <cell r="A320" t="str">
            <v>Operating Entity</v>
          </cell>
        </row>
        <row r="322">
          <cell r="E322" t="str">
            <v>CustomerCodeC1</v>
          </cell>
        </row>
        <row r="323">
          <cell r="E323" t="str">
            <v>CustomerCodeC2</v>
          </cell>
        </row>
        <row r="324">
          <cell r="E324" t="str">
            <v>CustomerCodeC3</v>
          </cell>
        </row>
        <row r="325">
          <cell r="E325" t="str">
            <v>CustomerCodeC4</v>
          </cell>
        </row>
        <row r="326">
          <cell r="E326" t="str">
            <v>CustomerCodeC5</v>
          </cell>
        </row>
        <row r="327">
          <cell r="E327" t="str">
            <v>CustomerCodeC6</v>
          </cell>
        </row>
        <row r="329">
          <cell r="A329">
            <v>6</v>
          </cell>
        </row>
        <row r="331">
          <cell r="A331" t="str">
            <v>Tower</v>
          </cell>
        </row>
        <row r="333">
          <cell r="E333" t="str">
            <v>CustomerCodeD1</v>
          </cell>
        </row>
        <row r="334">
          <cell r="E334" t="str">
            <v>CustomerCodeD2</v>
          </cell>
        </row>
        <row r="335">
          <cell r="E335" t="str">
            <v>CustomerCodeD3</v>
          </cell>
        </row>
        <row r="336">
          <cell r="E336" t="str">
            <v>CustomerCodeD4</v>
          </cell>
        </row>
        <row r="337">
          <cell r="E337" t="str">
            <v>CustomerCodeD5</v>
          </cell>
        </row>
        <row r="338">
          <cell r="E338" t="str">
            <v>CustomerCodeD6</v>
          </cell>
        </row>
        <row r="340">
          <cell r="A340">
            <v>6</v>
          </cell>
        </row>
        <row r="342">
          <cell r="A342" t="str">
            <v>Category</v>
          </cell>
        </row>
        <row r="344">
          <cell r="E344" t="str">
            <v>CustomerCodeE1</v>
          </cell>
        </row>
        <row r="345">
          <cell r="E345" t="str">
            <v>CustomerCodeE2</v>
          </cell>
        </row>
        <row r="346">
          <cell r="E346" t="str">
            <v>CustomerCodeE3</v>
          </cell>
        </row>
        <row r="347">
          <cell r="E347" t="str">
            <v>CustomerCodeE4</v>
          </cell>
        </row>
        <row r="348">
          <cell r="E348" t="str">
            <v>CustomerCodeE5</v>
          </cell>
        </row>
        <row r="349">
          <cell r="E349" t="str">
            <v>CustomerCodeE6</v>
          </cell>
        </row>
        <row r="351">
          <cell r="A351">
            <v>6</v>
          </cell>
        </row>
        <row r="353">
          <cell r="A353" t="str">
            <v>Customer Code F</v>
          </cell>
        </row>
        <row r="355">
          <cell r="E355" t="str">
            <v>CustomerCodeF1</v>
          </cell>
        </row>
        <row r="356">
          <cell r="E356" t="str">
            <v>CustomerCodeF2</v>
          </cell>
        </row>
        <row r="357">
          <cell r="E357" t="str">
            <v>CustomerCodeF3</v>
          </cell>
        </row>
        <row r="358">
          <cell r="E358" t="str">
            <v>CustomerCodeF4</v>
          </cell>
        </row>
        <row r="359">
          <cell r="E359" t="str">
            <v>CustomerCodeF5</v>
          </cell>
        </row>
        <row r="360">
          <cell r="E360" t="str">
            <v>CustomerCodeF6</v>
          </cell>
        </row>
        <row r="362">
          <cell r="A362">
            <v>6</v>
          </cell>
        </row>
        <row r="365">
          <cell r="A365" t="str">
            <v>Delivery Country</v>
          </cell>
        </row>
        <row r="369">
          <cell r="E369" t="str">
            <v>ARG</v>
          </cell>
        </row>
        <row r="370">
          <cell r="E370" t="str">
            <v>ALB</v>
          </cell>
        </row>
        <row r="371">
          <cell r="E371" t="str">
            <v>ALG</v>
          </cell>
        </row>
        <row r="372">
          <cell r="E372" t="str">
            <v>AND</v>
          </cell>
        </row>
        <row r="373">
          <cell r="E373" t="str">
            <v>ARM</v>
          </cell>
        </row>
        <row r="374">
          <cell r="E374" t="str">
            <v>ARU</v>
          </cell>
        </row>
        <row r="375">
          <cell r="E375" t="str">
            <v>AUS</v>
          </cell>
        </row>
        <row r="376">
          <cell r="E376" t="str">
            <v>AUT</v>
          </cell>
        </row>
        <row r="377">
          <cell r="E377" t="str">
            <v>AZE</v>
          </cell>
        </row>
        <row r="378">
          <cell r="E378" t="str">
            <v>BAM</v>
          </cell>
        </row>
        <row r="379">
          <cell r="E379" t="str">
            <v>BAH</v>
          </cell>
        </row>
        <row r="380">
          <cell r="E380" t="str">
            <v>BAN</v>
          </cell>
        </row>
        <row r="381">
          <cell r="E381" t="str">
            <v>BAR</v>
          </cell>
        </row>
        <row r="382">
          <cell r="E382" t="str">
            <v>BEA</v>
          </cell>
        </row>
        <row r="383">
          <cell r="E383" t="str">
            <v>BEL</v>
          </cell>
        </row>
        <row r="384">
          <cell r="E384" t="str">
            <v>BOS</v>
          </cell>
        </row>
        <row r="385">
          <cell r="E385" t="str">
            <v>BOT</v>
          </cell>
        </row>
        <row r="386">
          <cell r="E386" t="str">
            <v>BRA</v>
          </cell>
        </row>
        <row r="387">
          <cell r="E387" t="str">
            <v>BRU</v>
          </cell>
        </row>
        <row r="388">
          <cell r="E388" t="str">
            <v>BUL</v>
          </cell>
        </row>
        <row r="389">
          <cell r="E389" t="str">
            <v>CAM</v>
          </cell>
        </row>
        <row r="390">
          <cell r="E390" t="str">
            <v>CMO</v>
          </cell>
        </row>
        <row r="391">
          <cell r="E391" t="str">
            <v>CAN</v>
          </cell>
        </row>
        <row r="392">
          <cell r="E392" t="str">
            <v>CHI</v>
          </cell>
        </row>
        <row r="393">
          <cell r="E393" t="str">
            <v>CHN</v>
          </cell>
        </row>
        <row r="394">
          <cell r="E394" t="str">
            <v>COL</v>
          </cell>
        </row>
        <row r="395">
          <cell r="E395" t="str">
            <v>CON</v>
          </cell>
        </row>
        <row r="396">
          <cell r="E396" t="str">
            <v>COS</v>
          </cell>
        </row>
        <row r="397">
          <cell r="E397" t="str">
            <v>CRO</v>
          </cell>
        </row>
        <row r="398">
          <cell r="E398" t="str">
            <v>CYP</v>
          </cell>
        </row>
        <row r="399">
          <cell r="E399" t="str">
            <v>CZE</v>
          </cell>
        </row>
        <row r="400">
          <cell r="E400" t="str">
            <v>DEN</v>
          </cell>
        </row>
        <row r="401">
          <cell r="E401" t="str">
            <v>ECU</v>
          </cell>
        </row>
        <row r="402">
          <cell r="E402" t="str">
            <v>EGY</v>
          </cell>
        </row>
        <row r="403">
          <cell r="E403" t="str">
            <v>ELS</v>
          </cell>
        </row>
        <row r="404">
          <cell r="E404" t="str">
            <v>EST</v>
          </cell>
        </row>
        <row r="405">
          <cell r="E405" t="str">
            <v>ETH</v>
          </cell>
        </row>
        <row r="406">
          <cell r="E406" t="str">
            <v>FIN</v>
          </cell>
        </row>
        <row r="407">
          <cell r="E407" t="str">
            <v>FRA</v>
          </cell>
        </row>
        <row r="408">
          <cell r="E408" t="str">
            <v>GEO</v>
          </cell>
        </row>
        <row r="409">
          <cell r="E409" t="str">
            <v>GER</v>
          </cell>
        </row>
        <row r="410">
          <cell r="E410" t="str">
            <v>GHA</v>
          </cell>
        </row>
        <row r="411">
          <cell r="E411" t="str">
            <v>GIB</v>
          </cell>
        </row>
        <row r="412">
          <cell r="E412" t="str">
            <v>GRE</v>
          </cell>
        </row>
        <row r="413">
          <cell r="E413" t="str">
            <v>GUM</v>
          </cell>
        </row>
        <row r="414">
          <cell r="E414" t="str">
            <v>GUA</v>
          </cell>
        </row>
        <row r="415">
          <cell r="E415" t="str">
            <v>HON</v>
          </cell>
        </row>
        <row r="416">
          <cell r="E416" t="str">
            <v>HUN</v>
          </cell>
        </row>
        <row r="417">
          <cell r="E417" t="str">
            <v>ICE</v>
          </cell>
        </row>
        <row r="418">
          <cell r="E418" t="str">
            <v>IND</v>
          </cell>
        </row>
        <row r="419">
          <cell r="E419" t="str">
            <v>INO</v>
          </cell>
        </row>
        <row r="420">
          <cell r="E420" t="str">
            <v>IRA</v>
          </cell>
        </row>
        <row r="421">
          <cell r="E421" t="str">
            <v>IRE</v>
          </cell>
        </row>
        <row r="422">
          <cell r="E422" t="str">
            <v>ISR</v>
          </cell>
        </row>
        <row r="423">
          <cell r="E423" t="str">
            <v>ITA</v>
          </cell>
        </row>
        <row r="424">
          <cell r="E424" t="str">
            <v>IVO</v>
          </cell>
        </row>
        <row r="425">
          <cell r="E425" t="str">
            <v>JAM</v>
          </cell>
        </row>
        <row r="426">
          <cell r="E426" t="str">
            <v>JAP</v>
          </cell>
        </row>
        <row r="427">
          <cell r="E427" t="str">
            <v>JOR</v>
          </cell>
        </row>
        <row r="428">
          <cell r="E428" t="str">
            <v>KAZ</v>
          </cell>
        </row>
        <row r="429">
          <cell r="E429" t="str">
            <v>KEN</v>
          </cell>
        </row>
        <row r="430">
          <cell r="E430" t="str">
            <v>KOR</v>
          </cell>
        </row>
        <row r="431">
          <cell r="E431" t="str">
            <v>KUW</v>
          </cell>
        </row>
        <row r="432">
          <cell r="E432" t="str">
            <v>KYR</v>
          </cell>
        </row>
        <row r="433">
          <cell r="E433" t="str">
            <v>LAT</v>
          </cell>
        </row>
        <row r="434">
          <cell r="E434" t="str">
            <v>LEB</v>
          </cell>
        </row>
        <row r="435">
          <cell r="E435" t="str">
            <v>LIB</v>
          </cell>
        </row>
        <row r="436">
          <cell r="E436" t="str">
            <v>LIT</v>
          </cell>
        </row>
        <row r="437">
          <cell r="E437" t="str">
            <v>LUX</v>
          </cell>
        </row>
        <row r="438">
          <cell r="E438" t="str">
            <v>MAC</v>
          </cell>
        </row>
        <row r="439">
          <cell r="E439" t="str">
            <v>MAL</v>
          </cell>
        </row>
        <row r="440">
          <cell r="E440" t="str">
            <v>MAD</v>
          </cell>
        </row>
        <row r="441">
          <cell r="E441" t="str">
            <v>MAT</v>
          </cell>
        </row>
        <row r="442">
          <cell r="E442" t="str">
            <v>MAU</v>
          </cell>
        </row>
        <row r="443">
          <cell r="E443" t="str">
            <v>MEX</v>
          </cell>
        </row>
        <row r="444">
          <cell r="E444" t="str">
            <v>MOL</v>
          </cell>
        </row>
        <row r="445">
          <cell r="E445" t="str">
            <v>MON</v>
          </cell>
        </row>
        <row r="446">
          <cell r="E446" t="str">
            <v>MOR</v>
          </cell>
        </row>
        <row r="447">
          <cell r="E447" t="str">
            <v>MYA</v>
          </cell>
        </row>
        <row r="448">
          <cell r="E448" t="str">
            <v>NAM</v>
          </cell>
        </row>
        <row r="449">
          <cell r="E449" t="str">
            <v>NEP</v>
          </cell>
        </row>
        <row r="450">
          <cell r="E450" t="str">
            <v>NET</v>
          </cell>
        </row>
        <row r="451">
          <cell r="E451" t="str">
            <v>NEW</v>
          </cell>
        </row>
        <row r="452">
          <cell r="E452" t="str">
            <v>NIC</v>
          </cell>
        </row>
        <row r="453">
          <cell r="E453" t="str">
            <v>NIG</v>
          </cell>
        </row>
        <row r="454">
          <cell r="E454" t="str">
            <v>NOR</v>
          </cell>
        </row>
        <row r="455">
          <cell r="E455" t="str">
            <v>OMA</v>
          </cell>
        </row>
        <row r="456">
          <cell r="E456" t="str">
            <v>PAK</v>
          </cell>
        </row>
        <row r="457">
          <cell r="E457" t="str">
            <v>PAN</v>
          </cell>
        </row>
        <row r="458">
          <cell r="E458" t="str">
            <v>PAR</v>
          </cell>
        </row>
        <row r="459">
          <cell r="E459" t="str">
            <v>PER</v>
          </cell>
        </row>
        <row r="460">
          <cell r="E460" t="str">
            <v>PHI</v>
          </cell>
        </row>
        <row r="461">
          <cell r="E461" t="str">
            <v>POL</v>
          </cell>
        </row>
        <row r="462">
          <cell r="E462" t="str">
            <v>POR</v>
          </cell>
        </row>
        <row r="463">
          <cell r="E463" t="str">
            <v>PUE</v>
          </cell>
        </row>
        <row r="464">
          <cell r="E464" t="str">
            <v>QAT</v>
          </cell>
        </row>
        <row r="465">
          <cell r="E465" t="str">
            <v>ROM</v>
          </cell>
        </row>
        <row r="466">
          <cell r="E466" t="str">
            <v>RUS</v>
          </cell>
        </row>
        <row r="467">
          <cell r="E467" t="str">
            <v>SAN</v>
          </cell>
        </row>
        <row r="468">
          <cell r="E468" t="str">
            <v>SAU</v>
          </cell>
        </row>
        <row r="469">
          <cell r="E469" t="str">
            <v>SER</v>
          </cell>
        </row>
        <row r="470">
          <cell r="E470" t="str">
            <v>SIN</v>
          </cell>
        </row>
        <row r="471">
          <cell r="E471" t="str">
            <v>SLO</v>
          </cell>
        </row>
        <row r="472">
          <cell r="E472" t="str">
            <v>SLV</v>
          </cell>
        </row>
        <row r="473">
          <cell r="E473" t="str">
            <v>SAF</v>
          </cell>
        </row>
        <row r="474">
          <cell r="E474" t="str">
            <v>SOU</v>
          </cell>
        </row>
        <row r="475">
          <cell r="E475" t="str">
            <v>SPA</v>
          </cell>
        </row>
        <row r="476">
          <cell r="E476" t="str">
            <v>SRI</v>
          </cell>
        </row>
        <row r="477">
          <cell r="E477" t="str">
            <v>SWE</v>
          </cell>
        </row>
        <row r="478">
          <cell r="E478" t="str">
            <v>SWI</v>
          </cell>
        </row>
        <row r="479">
          <cell r="E479" t="str">
            <v>SYR</v>
          </cell>
        </row>
        <row r="480">
          <cell r="E480" t="str">
            <v>TAI</v>
          </cell>
        </row>
        <row r="481">
          <cell r="E481" t="str">
            <v>TAJ</v>
          </cell>
        </row>
        <row r="482">
          <cell r="E482" t="str">
            <v>THA</v>
          </cell>
        </row>
        <row r="483">
          <cell r="E483" t="str">
            <v>TRI</v>
          </cell>
        </row>
        <row r="484">
          <cell r="E484" t="str">
            <v>TUN</v>
          </cell>
        </row>
        <row r="485">
          <cell r="E485" t="str">
            <v>TUR</v>
          </cell>
        </row>
        <row r="486">
          <cell r="E486" t="str">
            <v>UKR</v>
          </cell>
        </row>
        <row r="487">
          <cell r="E487" t="str">
            <v>UAE</v>
          </cell>
        </row>
        <row r="488">
          <cell r="E488" t="str">
            <v>UNI</v>
          </cell>
        </row>
        <row r="489">
          <cell r="E489" t="str">
            <v>USA</v>
          </cell>
        </row>
        <row r="490">
          <cell r="E490" t="str">
            <v>URU</v>
          </cell>
        </row>
        <row r="491">
          <cell r="E491" t="str">
            <v>UZB</v>
          </cell>
        </row>
        <row r="492">
          <cell r="E492" t="str">
            <v>VEN</v>
          </cell>
        </row>
        <row r="493">
          <cell r="E493" t="str">
            <v>VIE</v>
          </cell>
        </row>
        <row r="494">
          <cell r="E494" t="str">
            <v>VIR</v>
          </cell>
        </row>
        <row r="495">
          <cell r="E495" t="str">
            <v>YEM</v>
          </cell>
        </row>
        <row r="497">
          <cell r="A497">
            <v>127</v>
          </cell>
        </row>
        <row r="499">
          <cell r="A499" t="str">
            <v>ForV</v>
          </cell>
        </row>
        <row r="503">
          <cell r="E503" t="str">
            <v>F</v>
          </cell>
        </row>
        <row r="504">
          <cell r="E504" t="str">
            <v>V</v>
          </cell>
        </row>
        <row r="506">
          <cell r="A506">
            <v>2</v>
          </cell>
        </row>
        <row r="508">
          <cell r="A508" t="str">
            <v>Indexation Rates</v>
          </cell>
          <cell r="D508">
            <v>0</v>
          </cell>
        </row>
        <row r="514">
          <cell r="B514" t="str">
            <v>CEL</v>
          </cell>
        </row>
        <row r="515">
          <cell r="B515" t="str">
            <v>RPI</v>
          </cell>
        </row>
        <row r="516">
          <cell r="B516" t="str">
            <v>CPI</v>
          </cell>
        </row>
        <row r="517">
          <cell r="B517" t="str">
            <v>Hardware Maintenance</v>
          </cell>
        </row>
        <row r="518">
          <cell r="B518" t="str">
            <v>Infrastructure</v>
          </cell>
        </row>
        <row r="519">
          <cell r="B519" t="str">
            <v>Labour</v>
          </cell>
        </row>
        <row r="520">
          <cell r="B520" t="str">
            <v>Data Network</v>
          </cell>
        </row>
        <row r="521">
          <cell r="B521" t="str">
            <v>Voice Network</v>
          </cell>
        </row>
        <row r="522">
          <cell r="B522" t="str">
            <v>Pass through</v>
          </cell>
        </row>
        <row r="523">
          <cell r="B523" t="str">
            <v>Software</v>
          </cell>
        </row>
        <row r="524">
          <cell r="B524" t="str">
            <v>Software Maintenance</v>
          </cell>
        </row>
        <row r="525">
          <cell r="B525" t="str">
            <v>Third Party</v>
          </cell>
        </row>
        <row r="526">
          <cell r="B526" t="str">
            <v>OCTOBER</v>
          </cell>
        </row>
        <row r="527">
          <cell r="B527" t="str">
            <v>None</v>
          </cell>
        </row>
        <row r="529">
          <cell r="A529">
            <v>14</v>
          </cell>
        </row>
        <row r="553">
          <cell r="A553" t="str">
            <v>Lease Financing</v>
          </cell>
        </row>
        <row r="557">
          <cell r="E557" t="str">
            <v>N/A</v>
          </cell>
          <cell r="G557">
            <v>0</v>
          </cell>
        </row>
        <row r="558">
          <cell r="E558" t="str">
            <v>Le1</v>
          </cell>
          <cell r="G558">
            <v>0.05</v>
          </cell>
        </row>
        <row r="559">
          <cell r="E559" t="str">
            <v>Le2</v>
          </cell>
          <cell r="G559">
            <v>0.06</v>
          </cell>
        </row>
        <row r="560">
          <cell r="E560" t="str">
            <v>Le3</v>
          </cell>
          <cell r="G560">
            <v>0.04</v>
          </cell>
        </row>
        <row r="561">
          <cell r="E561" t="str">
            <v>Le4</v>
          </cell>
          <cell r="G561">
            <v>0.03</v>
          </cell>
        </row>
        <row r="562">
          <cell r="E562" t="str">
            <v>Le5</v>
          </cell>
          <cell r="G562">
            <v>0.02</v>
          </cell>
        </row>
        <row r="563">
          <cell r="E563" t="str">
            <v>Le6</v>
          </cell>
          <cell r="G563">
            <v>7.0000000000000007E-2</v>
          </cell>
        </row>
        <row r="564">
          <cell r="E564" t="str">
            <v>Le7</v>
          </cell>
          <cell r="G564">
            <v>0.14000000000000001</v>
          </cell>
        </row>
        <row r="566">
          <cell r="A566">
            <v>8</v>
          </cell>
        </row>
        <row r="568">
          <cell r="A568" t="str">
            <v>Margin</v>
          </cell>
        </row>
        <row r="572">
          <cell r="B572" t="str">
            <v>Managed Services</v>
          </cell>
          <cell r="E572">
            <v>0.22</v>
          </cell>
        </row>
        <row r="573">
          <cell r="B573" t="str">
            <v>Consultancy</v>
          </cell>
          <cell r="E573">
            <v>0.22</v>
          </cell>
        </row>
        <row r="574">
          <cell r="B574" t="str">
            <v>IT Solutions</v>
          </cell>
          <cell r="E574">
            <v>0.22</v>
          </cell>
        </row>
        <row r="575">
          <cell r="B575" t="str">
            <v>Hardware (standalone)</v>
          </cell>
          <cell r="E575">
            <v>0.22</v>
          </cell>
        </row>
        <row r="576">
          <cell r="B576" t="str">
            <v>Software (standalone)</v>
          </cell>
          <cell r="E576">
            <v>0.22</v>
          </cell>
        </row>
        <row r="577">
          <cell r="B577" t="str">
            <v>Passthrough</v>
          </cell>
          <cell r="E577">
            <v>0.22</v>
          </cell>
        </row>
        <row r="578">
          <cell r="B578" t="str">
            <v>Zero</v>
          </cell>
          <cell r="E578">
            <v>0</v>
          </cell>
        </row>
        <row r="580">
          <cell r="A580">
            <v>7</v>
          </cell>
        </row>
        <row r="582">
          <cell r="A582" t="str">
            <v>Miscellaneous Constants</v>
          </cell>
        </row>
        <row r="584">
          <cell r="E584" t="str">
            <v>ZZEND</v>
          </cell>
        </row>
        <row r="586">
          <cell r="E586" t="str">
            <v>EUR</v>
          </cell>
        </row>
        <row r="589">
          <cell r="E589">
            <v>12</v>
          </cell>
        </row>
        <row r="590">
          <cell r="E590">
            <v>30</v>
          </cell>
        </row>
        <row r="591">
          <cell r="E591">
            <v>1E-3</v>
          </cell>
        </row>
        <row r="592">
          <cell r="E592">
            <v>1000</v>
          </cell>
        </row>
        <row r="595">
          <cell r="A595" t="str">
            <v>Oracle</v>
          </cell>
        </row>
        <row r="599">
          <cell r="E599" t="str">
            <v>6110</v>
          </cell>
        </row>
        <row r="600">
          <cell r="E600" t="str">
            <v>6120</v>
          </cell>
        </row>
        <row r="601">
          <cell r="E601" t="str">
            <v>6130</v>
          </cell>
        </row>
        <row r="602">
          <cell r="E602" t="str">
            <v>6140</v>
          </cell>
        </row>
        <row r="603">
          <cell r="E603" t="str">
            <v>6150</v>
          </cell>
        </row>
        <row r="604">
          <cell r="E604" t="str">
            <v>6160</v>
          </cell>
        </row>
        <row r="605">
          <cell r="E605" t="str">
            <v>6170</v>
          </cell>
        </row>
        <row r="606">
          <cell r="E606" t="str">
            <v>6180</v>
          </cell>
        </row>
        <row r="607">
          <cell r="E607" t="str">
            <v>6190</v>
          </cell>
        </row>
        <row r="608">
          <cell r="E608" t="str">
            <v>6195</v>
          </cell>
        </row>
        <row r="609">
          <cell r="E609" t="str">
            <v>6210</v>
          </cell>
        </row>
        <row r="610">
          <cell r="E610" t="str">
            <v>6220</v>
          </cell>
        </row>
        <row r="611">
          <cell r="E611" t="str">
            <v>6230</v>
          </cell>
        </row>
        <row r="612">
          <cell r="E612" t="str">
            <v>6270</v>
          </cell>
        </row>
        <row r="613">
          <cell r="E613" t="str">
            <v>6240</v>
          </cell>
        </row>
        <row r="614">
          <cell r="E614" t="str">
            <v>6250</v>
          </cell>
        </row>
        <row r="615">
          <cell r="E615" t="str">
            <v>6260</v>
          </cell>
        </row>
        <row r="616">
          <cell r="E616" t="str">
            <v>6310</v>
          </cell>
        </row>
        <row r="617">
          <cell r="E617" t="str">
            <v>6320</v>
          </cell>
        </row>
        <row r="618">
          <cell r="E618" t="str">
            <v>6420</v>
          </cell>
        </row>
        <row r="619">
          <cell r="E619" t="str">
            <v>6410</v>
          </cell>
        </row>
        <row r="620">
          <cell r="E620" t="str">
            <v>6430</v>
          </cell>
        </row>
        <row r="621">
          <cell r="E621" t="str">
            <v>6440</v>
          </cell>
        </row>
        <row r="622">
          <cell r="E622" t="str">
            <v>6450</v>
          </cell>
        </row>
        <row r="623">
          <cell r="E623" t="str">
            <v>6460</v>
          </cell>
        </row>
        <row r="624">
          <cell r="E624" t="str">
            <v>6470</v>
          </cell>
        </row>
        <row r="625">
          <cell r="E625" t="str">
            <v>6480</v>
          </cell>
        </row>
        <row r="626">
          <cell r="E626" t="str">
            <v>6510</v>
          </cell>
        </row>
        <row r="627">
          <cell r="E627" t="str">
            <v>6520</v>
          </cell>
        </row>
        <row r="628">
          <cell r="E628" t="str">
            <v>6530</v>
          </cell>
        </row>
        <row r="629">
          <cell r="E629" t="str">
            <v>6540</v>
          </cell>
        </row>
        <row r="630">
          <cell r="E630" t="str">
            <v>6550</v>
          </cell>
        </row>
        <row r="631">
          <cell r="E631" t="str">
            <v>6560</v>
          </cell>
        </row>
        <row r="632">
          <cell r="E632" t="str">
            <v>6570</v>
          </cell>
        </row>
        <row r="633">
          <cell r="E633" t="str">
            <v>6710</v>
          </cell>
        </row>
        <row r="634">
          <cell r="E634" t="str">
            <v>6720</v>
          </cell>
        </row>
        <row r="635">
          <cell r="E635" t="str">
            <v>6730</v>
          </cell>
        </row>
        <row r="636">
          <cell r="E636" t="str">
            <v>6740</v>
          </cell>
        </row>
        <row r="637">
          <cell r="E637" t="str">
            <v>9980</v>
          </cell>
        </row>
        <row r="638">
          <cell r="E638" t="str">
            <v>9990</v>
          </cell>
        </row>
        <row r="639">
          <cell r="E639" t="str">
            <v>9991</v>
          </cell>
        </row>
        <row r="640">
          <cell r="E640" t="str">
            <v>8010</v>
          </cell>
        </row>
        <row r="641">
          <cell r="E641" t="str">
            <v>8025</v>
          </cell>
        </row>
        <row r="642">
          <cell r="E642" t="str">
            <v>8040</v>
          </cell>
        </row>
        <row r="643">
          <cell r="E643" t="str">
            <v>8015</v>
          </cell>
        </row>
        <row r="644">
          <cell r="E644" t="str">
            <v>8016</v>
          </cell>
        </row>
        <row r="645">
          <cell r="E645" t="str">
            <v>8030</v>
          </cell>
        </row>
        <row r="646">
          <cell r="E646" t="str">
            <v>8020</v>
          </cell>
        </row>
        <row r="647">
          <cell r="E647" t="str">
            <v>8110</v>
          </cell>
        </row>
        <row r="648">
          <cell r="E648" t="str">
            <v>8115</v>
          </cell>
        </row>
        <row r="649">
          <cell r="E649" t="str">
            <v>8230</v>
          </cell>
        </row>
        <row r="650">
          <cell r="E650" t="str">
            <v>8250</v>
          </cell>
        </row>
        <row r="651">
          <cell r="E651" t="str">
            <v>8240</v>
          </cell>
        </row>
        <row r="652">
          <cell r="E652" t="str">
            <v>8260</v>
          </cell>
        </row>
        <row r="653">
          <cell r="E653" t="str">
            <v>8270</v>
          </cell>
        </row>
        <row r="654">
          <cell r="E654" t="str">
            <v>8271</v>
          </cell>
        </row>
        <row r="655">
          <cell r="E655" t="str">
            <v>8213</v>
          </cell>
        </row>
        <row r="656">
          <cell r="E656" t="str">
            <v>8212</v>
          </cell>
        </row>
        <row r="657">
          <cell r="E657" t="str">
            <v>8216</v>
          </cell>
        </row>
        <row r="658">
          <cell r="E658" t="str">
            <v>8211</v>
          </cell>
        </row>
        <row r="659">
          <cell r="E659" t="str">
            <v>8210</v>
          </cell>
        </row>
        <row r="660">
          <cell r="E660" t="str">
            <v>8215</v>
          </cell>
        </row>
        <row r="661">
          <cell r="E661" t="str">
            <v>8280</v>
          </cell>
        </row>
        <row r="662">
          <cell r="E662" t="str">
            <v>8290</v>
          </cell>
        </row>
        <row r="663">
          <cell r="E663" t="str">
            <v>8291</v>
          </cell>
        </row>
        <row r="664">
          <cell r="E664" t="str">
            <v>8424</v>
          </cell>
        </row>
        <row r="665">
          <cell r="E665" t="str">
            <v>8430</v>
          </cell>
        </row>
        <row r="666">
          <cell r="E666" t="str">
            <v>8440</v>
          </cell>
        </row>
        <row r="667">
          <cell r="E667" t="str">
            <v>8445</v>
          </cell>
        </row>
        <row r="668">
          <cell r="E668" t="str">
            <v>8450</v>
          </cell>
        </row>
        <row r="669">
          <cell r="E669" t="str">
            <v>8460</v>
          </cell>
        </row>
        <row r="670">
          <cell r="E670" t="str">
            <v>8470</v>
          </cell>
        </row>
        <row r="671">
          <cell r="E671" t="str">
            <v>8480</v>
          </cell>
        </row>
        <row r="672">
          <cell r="E672" t="str">
            <v>8481</v>
          </cell>
        </row>
        <row r="673">
          <cell r="E673" t="str">
            <v>8410</v>
          </cell>
        </row>
        <row r="674">
          <cell r="E674" t="str">
            <v>8420</v>
          </cell>
        </row>
        <row r="675">
          <cell r="E675" t="str">
            <v>8421</v>
          </cell>
        </row>
        <row r="676">
          <cell r="E676" t="str">
            <v>8422</v>
          </cell>
        </row>
        <row r="677">
          <cell r="E677" t="str">
            <v>8423</v>
          </cell>
        </row>
        <row r="678">
          <cell r="E678" t="str">
            <v>8490</v>
          </cell>
        </row>
        <row r="679">
          <cell r="E679" t="str">
            <v>8491</v>
          </cell>
        </row>
        <row r="680">
          <cell r="E680" t="str">
            <v>8492</v>
          </cell>
        </row>
        <row r="681">
          <cell r="E681" t="str">
            <v>8510</v>
          </cell>
        </row>
        <row r="682">
          <cell r="E682" t="str">
            <v>8511</v>
          </cell>
        </row>
        <row r="683">
          <cell r="E683" t="str">
            <v>8512</v>
          </cell>
        </row>
        <row r="684">
          <cell r="E684" t="str">
            <v>8520</v>
          </cell>
        </row>
        <row r="685">
          <cell r="E685" t="str">
            <v>8521</v>
          </cell>
        </row>
        <row r="686">
          <cell r="E686" t="str">
            <v>8522</v>
          </cell>
        </row>
        <row r="687">
          <cell r="E687" t="str">
            <v>8523</v>
          </cell>
        </row>
        <row r="688">
          <cell r="E688" t="str">
            <v>8524</v>
          </cell>
        </row>
        <row r="689">
          <cell r="E689" t="str">
            <v>8530</v>
          </cell>
        </row>
        <row r="690">
          <cell r="E690" t="str">
            <v>8540</v>
          </cell>
        </row>
        <row r="691">
          <cell r="E691" t="str">
            <v>8541</v>
          </cell>
        </row>
        <row r="692">
          <cell r="E692" t="str">
            <v>8593</v>
          </cell>
        </row>
        <row r="693">
          <cell r="E693" t="str">
            <v>8550</v>
          </cell>
        </row>
        <row r="694">
          <cell r="E694" t="str">
            <v>8551</v>
          </cell>
        </row>
        <row r="695">
          <cell r="E695" t="str">
            <v>8552</v>
          </cell>
        </row>
        <row r="696">
          <cell r="E696" t="str">
            <v>8560</v>
          </cell>
        </row>
        <row r="697">
          <cell r="E697" t="str">
            <v>8561</v>
          </cell>
        </row>
        <row r="698">
          <cell r="E698" t="str">
            <v>8570</v>
          </cell>
        </row>
        <row r="699">
          <cell r="E699" t="str">
            <v>8580</v>
          </cell>
        </row>
        <row r="700">
          <cell r="E700" t="str">
            <v>8581</v>
          </cell>
        </row>
        <row r="701">
          <cell r="E701" t="str">
            <v>8582</v>
          </cell>
        </row>
        <row r="702">
          <cell r="E702" t="str">
            <v>8590</v>
          </cell>
        </row>
        <row r="703">
          <cell r="E703" t="str">
            <v>8591</v>
          </cell>
        </row>
        <row r="704">
          <cell r="E704" t="str">
            <v>8910</v>
          </cell>
        </row>
        <row r="705">
          <cell r="E705" t="str">
            <v>8820</v>
          </cell>
        </row>
        <row r="706">
          <cell r="E706" t="str">
            <v>8811</v>
          </cell>
        </row>
        <row r="707">
          <cell r="E707" t="str">
            <v>8810</v>
          </cell>
        </row>
        <row r="708">
          <cell r="E708" t="str">
            <v>8812</v>
          </cell>
        </row>
        <row r="709">
          <cell r="E709" t="str">
            <v>8610</v>
          </cell>
        </row>
        <row r="710">
          <cell r="E710" t="str">
            <v>8620</v>
          </cell>
        </row>
        <row r="711">
          <cell r="E711" t="str">
            <v>8621</v>
          </cell>
        </row>
        <row r="712">
          <cell r="E712" t="str">
            <v>8630</v>
          </cell>
        </row>
        <row r="713">
          <cell r="E713" t="str">
            <v>8680</v>
          </cell>
        </row>
        <row r="714">
          <cell r="E714" t="str">
            <v>8681</v>
          </cell>
        </row>
        <row r="715">
          <cell r="E715" t="str">
            <v>8611</v>
          </cell>
        </row>
        <row r="716">
          <cell r="E716" t="str">
            <v>8612</v>
          </cell>
        </row>
        <row r="717">
          <cell r="E717" t="str">
            <v>8613</v>
          </cell>
        </row>
        <row r="718">
          <cell r="E718" t="str">
            <v>8614</v>
          </cell>
        </row>
        <row r="719">
          <cell r="E719" t="str">
            <v>8615</v>
          </cell>
        </row>
        <row r="720">
          <cell r="E720" t="str">
            <v>8616</v>
          </cell>
        </row>
        <row r="721">
          <cell r="E721" t="str">
            <v>8650</v>
          </cell>
        </row>
        <row r="722">
          <cell r="E722" t="str">
            <v>8690</v>
          </cell>
        </row>
        <row r="723">
          <cell r="E723" t="str">
            <v>8850</v>
          </cell>
        </row>
        <row r="724">
          <cell r="E724" t="str">
            <v>8710</v>
          </cell>
        </row>
        <row r="725">
          <cell r="E725" t="str">
            <v>8720</v>
          </cell>
        </row>
        <row r="726">
          <cell r="E726" t="str">
            <v>8730</v>
          </cell>
        </row>
        <row r="727">
          <cell r="E727" t="str">
            <v>8740</v>
          </cell>
        </row>
        <row r="728">
          <cell r="E728" t="str">
            <v>8760</v>
          </cell>
        </row>
        <row r="729">
          <cell r="E729" t="str">
            <v>8821</v>
          </cell>
        </row>
        <row r="730">
          <cell r="E730" t="str">
            <v>8960</v>
          </cell>
        </row>
        <row r="731">
          <cell r="E731" t="str">
            <v>8310</v>
          </cell>
        </row>
        <row r="732">
          <cell r="E732" t="str">
            <v>8320</v>
          </cell>
        </row>
        <row r="733">
          <cell r="E733" t="str">
            <v>8830</v>
          </cell>
        </row>
        <row r="734">
          <cell r="E734" t="str">
            <v>8831</v>
          </cell>
        </row>
        <row r="735">
          <cell r="E735" t="str">
            <v>8832</v>
          </cell>
        </row>
        <row r="736">
          <cell r="E736" t="str">
            <v>6900</v>
          </cell>
        </row>
        <row r="737">
          <cell r="E737" t="str">
            <v>6905</v>
          </cell>
        </row>
        <row r="738">
          <cell r="E738" t="str">
            <v>6910</v>
          </cell>
        </row>
        <row r="739">
          <cell r="E739" t="str">
            <v>7100</v>
          </cell>
        </row>
        <row r="740">
          <cell r="E740" t="str">
            <v>8840</v>
          </cell>
        </row>
        <row r="741">
          <cell r="E741" t="str">
            <v>8940</v>
          </cell>
        </row>
        <row r="742">
          <cell r="E742" t="str">
            <v>8941</v>
          </cell>
        </row>
        <row r="743">
          <cell r="E743" t="str">
            <v>8955</v>
          </cell>
        </row>
        <row r="744">
          <cell r="E744" t="str">
            <v>9315</v>
          </cell>
        </row>
        <row r="745">
          <cell r="E745" t="str">
            <v>8930</v>
          </cell>
        </row>
        <row r="746">
          <cell r="E746" t="str">
            <v>7410</v>
          </cell>
        </row>
        <row r="747">
          <cell r="E747" t="str">
            <v>7411</v>
          </cell>
        </row>
        <row r="748">
          <cell r="E748" t="str">
            <v>7412</v>
          </cell>
        </row>
        <row r="749">
          <cell r="E749" t="str">
            <v>7413</v>
          </cell>
        </row>
        <row r="750">
          <cell r="E750" t="str">
            <v>7414</v>
          </cell>
        </row>
        <row r="751">
          <cell r="E751" t="str">
            <v>7421</v>
          </cell>
        </row>
        <row r="752">
          <cell r="E752" t="str">
            <v>7422</v>
          </cell>
        </row>
        <row r="753">
          <cell r="E753" t="str">
            <v>7423</v>
          </cell>
        </row>
        <row r="754">
          <cell r="E754" t="str">
            <v>7424</v>
          </cell>
        </row>
        <row r="755">
          <cell r="E755" t="str">
            <v>7425</v>
          </cell>
        </row>
        <row r="756">
          <cell r="E756" t="str">
            <v>7426</v>
          </cell>
        </row>
        <row r="757">
          <cell r="E757" t="str">
            <v>7427</v>
          </cell>
        </row>
        <row r="758">
          <cell r="E758" t="str">
            <v>7428</v>
          </cell>
        </row>
        <row r="759">
          <cell r="E759" t="str">
            <v>7431</v>
          </cell>
        </row>
        <row r="760">
          <cell r="E760" t="str">
            <v>7432</v>
          </cell>
        </row>
        <row r="761">
          <cell r="E761" t="str">
            <v>7433</v>
          </cell>
        </row>
        <row r="762">
          <cell r="E762" t="str">
            <v>7461</v>
          </cell>
        </row>
        <row r="763">
          <cell r="E763" t="str">
            <v>7462</v>
          </cell>
        </row>
        <row r="764">
          <cell r="E764" t="str">
            <v>7463</v>
          </cell>
        </row>
        <row r="765">
          <cell r="E765" t="str">
            <v>7441</v>
          </cell>
        </row>
        <row r="766">
          <cell r="E766" t="str">
            <v>7442</v>
          </cell>
        </row>
        <row r="767">
          <cell r="E767" t="str">
            <v>7443</v>
          </cell>
        </row>
        <row r="768">
          <cell r="E768" t="str">
            <v>7444</v>
          </cell>
        </row>
        <row r="769">
          <cell r="E769" t="str">
            <v>7448</v>
          </cell>
        </row>
        <row r="770">
          <cell r="E770" t="str">
            <v>7451</v>
          </cell>
        </row>
        <row r="771">
          <cell r="E771" t="str">
            <v>7452</v>
          </cell>
        </row>
        <row r="772">
          <cell r="E772" t="str">
            <v>7453</v>
          </cell>
        </row>
        <row r="773">
          <cell r="E773" t="str">
            <v>7454</v>
          </cell>
        </row>
        <row r="774">
          <cell r="E774" t="str">
            <v>7455</v>
          </cell>
        </row>
        <row r="775">
          <cell r="E775" t="str">
            <v>7456</v>
          </cell>
        </row>
        <row r="776">
          <cell r="E776" t="str">
            <v>7457</v>
          </cell>
        </row>
        <row r="777">
          <cell r="E777" t="str">
            <v>7470</v>
          </cell>
        </row>
        <row r="778">
          <cell r="E778" t="str">
            <v>7430</v>
          </cell>
        </row>
        <row r="779">
          <cell r="E779" t="str">
            <v>7434</v>
          </cell>
        </row>
        <row r="780">
          <cell r="E780" t="str">
            <v>7438</v>
          </cell>
        </row>
        <row r="781">
          <cell r="E781" t="str">
            <v>8945</v>
          </cell>
        </row>
        <row r="782">
          <cell r="E782" t="str">
            <v>7445</v>
          </cell>
        </row>
        <row r="783">
          <cell r="E783" t="str">
            <v>7446</v>
          </cell>
        </row>
        <row r="784">
          <cell r="E784" t="str">
            <v>7447</v>
          </cell>
        </row>
        <row r="785">
          <cell r="E785" t="str">
            <v>7210</v>
          </cell>
        </row>
        <row r="786">
          <cell r="E786" t="str">
            <v>7211</v>
          </cell>
        </row>
        <row r="787">
          <cell r="E787" t="str">
            <v>7315</v>
          </cell>
        </row>
        <row r="788">
          <cell r="E788" t="str">
            <v>7480</v>
          </cell>
        </row>
        <row r="789">
          <cell r="E789" t="str">
            <v>7319</v>
          </cell>
        </row>
        <row r="790">
          <cell r="E790" t="str">
            <v>7437</v>
          </cell>
        </row>
        <row r="791">
          <cell r="E791" t="str">
            <v>7435</v>
          </cell>
        </row>
        <row r="792">
          <cell r="E792" t="str">
            <v>7310</v>
          </cell>
        </row>
        <row r="793">
          <cell r="E793" t="str">
            <v>7311</v>
          </cell>
        </row>
        <row r="794">
          <cell r="E794" t="str">
            <v>7313</v>
          </cell>
        </row>
        <row r="795">
          <cell r="E795" t="str">
            <v>7314</v>
          </cell>
        </row>
        <row r="796">
          <cell r="E796" t="str">
            <v>7220</v>
          </cell>
        </row>
        <row r="797">
          <cell r="E797" t="str">
            <v>8562</v>
          </cell>
        </row>
        <row r="798">
          <cell r="E798" t="str">
            <v>7221</v>
          </cell>
        </row>
        <row r="799">
          <cell r="E799" t="str">
            <v>7312</v>
          </cell>
        </row>
        <row r="800">
          <cell r="E800" t="str">
            <v>7317</v>
          </cell>
        </row>
        <row r="801">
          <cell r="E801" t="str">
            <v>7316</v>
          </cell>
        </row>
        <row r="802">
          <cell r="E802" t="str">
            <v>8950</v>
          </cell>
        </row>
        <row r="803">
          <cell r="E803" t="str">
            <v>8951</v>
          </cell>
        </row>
        <row r="804">
          <cell r="E804" t="str">
            <v>8952</v>
          </cell>
        </row>
        <row r="805">
          <cell r="E805" t="str">
            <v>8954</v>
          </cell>
        </row>
        <row r="806">
          <cell r="E806" t="str">
            <v>8956</v>
          </cell>
        </row>
        <row r="807">
          <cell r="E807" t="str">
            <v>8592</v>
          </cell>
        </row>
        <row r="808">
          <cell r="E808" t="str">
            <v>8953</v>
          </cell>
        </row>
        <row r="809">
          <cell r="E809" t="str">
            <v>9100</v>
          </cell>
        </row>
        <row r="810">
          <cell r="E810" t="str">
            <v>9120</v>
          </cell>
        </row>
        <row r="811">
          <cell r="E811" t="str">
            <v>9130</v>
          </cell>
        </row>
        <row r="812">
          <cell r="E812" t="str">
            <v>7490</v>
          </cell>
        </row>
        <row r="813">
          <cell r="E813" t="str">
            <v>8050</v>
          </cell>
        </row>
        <row r="814">
          <cell r="E814" t="str">
            <v>8051</v>
          </cell>
        </row>
        <row r="815">
          <cell r="E815" t="str">
            <v>9320</v>
          </cell>
        </row>
        <row r="816">
          <cell r="E816" t="str">
            <v>9330</v>
          </cell>
        </row>
        <row r="817">
          <cell r="E817" t="str">
            <v>9350</v>
          </cell>
        </row>
        <row r="818">
          <cell r="E818" t="str">
            <v>9360</v>
          </cell>
        </row>
        <row r="819">
          <cell r="E819" t="str">
            <v>9380</v>
          </cell>
        </row>
        <row r="820">
          <cell r="E820" t="str">
            <v>9370</v>
          </cell>
        </row>
        <row r="821">
          <cell r="E821" t="str">
            <v>9390</v>
          </cell>
        </row>
        <row r="822">
          <cell r="E822" t="str">
            <v>9395</v>
          </cell>
        </row>
        <row r="823">
          <cell r="E823" t="str">
            <v>7101</v>
          </cell>
        </row>
        <row r="824">
          <cell r="E824" t="str">
            <v>9610</v>
          </cell>
        </row>
        <row r="825">
          <cell r="E825" t="str">
            <v>7495</v>
          </cell>
        </row>
        <row r="826">
          <cell r="E826" t="str">
            <v>9820</v>
          </cell>
        </row>
        <row r="828">
          <cell r="A828">
            <v>228</v>
          </cell>
        </row>
        <row r="830">
          <cell r="A830" t="str">
            <v>Payment Type</v>
          </cell>
        </row>
        <row r="834">
          <cell r="E834" t="str">
            <v>A</v>
          </cell>
        </row>
        <row r="835">
          <cell r="E835" t="str">
            <v>B</v>
          </cell>
        </row>
        <row r="836">
          <cell r="E836" t="str">
            <v>C</v>
          </cell>
        </row>
        <row r="837">
          <cell r="E837" t="str">
            <v>D</v>
          </cell>
        </row>
        <row r="839">
          <cell r="A839">
            <v>4</v>
          </cell>
        </row>
        <row r="841">
          <cell r="A841" t="str">
            <v>Prepayments and Accruals</v>
          </cell>
        </row>
        <row r="845">
          <cell r="E845" t="str">
            <v>ContractPrepayment</v>
          </cell>
        </row>
        <row r="846">
          <cell r="E846" t="str">
            <v>AnnualPrepayment</v>
          </cell>
        </row>
        <row r="847">
          <cell r="E847" t="str">
            <v>SixMonthlyPrepayment</v>
          </cell>
        </row>
        <row r="848">
          <cell r="E848" t="str">
            <v>QuarterlyPrepayment</v>
          </cell>
        </row>
        <row r="849">
          <cell r="E849" t="str">
            <v>ContractAccrual</v>
          </cell>
        </row>
        <row r="850">
          <cell r="E850" t="str">
            <v>AnnualAccrual</v>
          </cell>
        </row>
        <row r="851">
          <cell r="E851" t="str">
            <v>SixMonthlyAccrual</v>
          </cell>
        </row>
        <row r="852">
          <cell r="E852" t="str">
            <v>QuarterlyAccrual</v>
          </cell>
        </row>
        <row r="853">
          <cell r="E853" t="str">
            <v>Other</v>
          </cell>
        </row>
        <row r="855">
          <cell r="A855">
            <v>9</v>
          </cell>
        </row>
        <row r="857">
          <cell r="A857" t="str">
            <v>Region</v>
          </cell>
        </row>
        <row r="861">
          <cell r="E861" t="str">
            <v>ASPAC</v>
          </cell>
        </row>
        <row r="862">
          <cell r="E862" t="str">
            <v>Central America</v>
          </cell>
        </row>
        <row r="863">
          <cell r="E863" t="str">
            <v>EMEA</v>
          </cell>
        </row>
        <row r="864">
          <cell r="E864" t="str">
            <v>Global</v>
          </cell>
        </row>
        <row r="865">
          <cell r="E865" t="str">
            <v>Nordic</v>
          </cell>
        </row>
        <row r="866">
          <cell r="E866" t="str">
            <v>North America</v>
          </cell>
        </row>
        <row r="867">
          <cell r="E867" t="str">
            <v>South America</v>
          </cell>
        </row>
        <row r="868">
          <cell r="E868" t="str">
            <v>United Kingdom</v>
          </cell>
        </row>
        <row r="870">
          <cell r="A870">
            <v>8</v>
          </cell>
        </row>
        <row r="872">
          <cell r="A872" t="str">
            <v>Role</v>
          </cell>
        </row>
        <row r="876">
          <cell r="E876" t="str">
            <v>N/A</v>
          </cell>
        </row>
        <row r="877">
          <cell r="E877" t="str">
            <v>ACC.AMG.B</v>
          </cell>
        </row>
        <row r="878">
          <cell r="E878" t="str">
            <v>ACC.AMG.C</v>
          </cell>
        </row>
        <row r="879">
          <cell r="E879" t="str">
            <v>BSA.BSM.A</v>
          </cell>
        </row>
        <row r="880">
          <cell r="E880" t="str">
            <v>BSA.BSM.B</v>
          </cell>
        </row>
        <row r="881">
          <cell r="E881" t="str">
            <v>BSA.BUS.A</v>
          </cell>
        </row>
        <row r="882">
          <cell r="E882" t="str">
            <v>BSA.BUS.B</v>
          </cell>
        </row>
        <row r="883">
          <cell r="E883" t="str">
            <v>BSA.BUS.C</v>
          </cell>
        </row>
        <row r="884">
          <cell r="E884" t="str">
            <v>BSA.BUS.D</v>
          </cell>
        </row>
        <row r="885">
          <cell r="E885" t="str">
            <v>BSA.ENGBSM.B</v>
          </cell>
        </row>
        <row r="886">
          <cell r="E886" t="str">
            <v>BSA.ENGBUS.A</v>
          </cell>
        </row>
        <row r="887">
          <cell r="E887" t="str">
            <v>BSA.ENGBUS.B</v>
          </cell>
        </row>
        <row r="888">
          <cell r="E888" t="str">
            <v>BSA.ENGBUS.C</v>
          </cell>
        </row>
        <row r="889">
          <cell r="E889" t="str">
            <v>BSA.ENGBUS.D</v>
          </cell>
        </row>
        <row r="890">
          <cell r="E890" t="str">
            <v>BSA.GRDBSA.A</v>
          </cell>
        </row>
        <row r="891">
          <cell r="E891" t="str">
            <v>BSA.ITR.1</v>
          </cell>
        </row>
        <row r="892">
          <cell r="E892" t="str">
            <v>BSA.SAS.B</v>
          </cell>
        </row>
        <row r="893">
          <cell r="E893" t="str">
            <v>BSA.SAS.C</v>
          </cell>
        </row>
        <row r="894">
          <cell r="E894" t="str">
            <v>BSA.SAS.D</v>
          </cell>
        </row>
        <row r="895">
          <cell r="E895" t="str">
            <v>BSA.SLSSAS.B</v>
          </cell>
        </row>
        <row r="896">
          <cell r="E896" t="str">
            <v>BSC.BDE.A</v>
          </cell>
        </row>
        <row r="897">
          <cell r="E897" t="str">
            <v>BSC.BDE.B</v>
          </cell>
        </row>
        <row r="898">
          <cell r="E898" t="str">
            <v>BSC.BDE.C</v>
          </cell>
        </row>
        <row r="899">
          <cell r="E899" t="str">
            <v>BSC.BDE.D</v>
          </cell>
        </row>
        <row r="900">
          <cell r="E900" t="str">
            <v>BSC.BEM.1</v>
          </cell>
        </row>
        <row r="901">
          <cell r="E901" t="str">
            <v>BSC.BEM.2</v>
          </cell>
        </row>
        <row r="902">
          <cell r="E902" t="str">
            <v>BSC.BSC.AA</v>
          </cell>
        </row>
        <row r="903">
          <cell r="E903" t="str">
            <v>BSC.BSC.AB</v>
          </cell>
        </row>
        <row r="904">
          <cell r="E904" t="str">
            <v>BSC.BSC.CA</v>
          </cell>
        </row>
        <row r="905">
          <cell r="E905" t="str">
            <v>BSC.BSC.CB</v>
          </cell>
        </row>
        <row r="906">
          <cell r="E906" t="str">
            <v>BSC.BSC.MC</v>
          </cell>
        </row>
        <row r="907">
          <cell r="E907" t="str">
            <v>BSC.BSC.PC</v>
          </cell>
        </row>
        <row r="908">
          <cell r="E908" t="str">
            <v>BSC.GRDBSC.A</v>
          </cell>
        </row>
        <row r="909">
          <cell r="E909" t="str">
            <v>BSC.PM.I</v>
          </cell>
        </row>
        <row r="910">
          <cell r="E910" t="str">
            <v>CMC.COM.SM</v>
          </cell>
        </row>
        <row r="911">
          <cell r="E911" t="str">
            <v>FIN.FNP.FM</v>
          </cell>
        </row>
        <row r="912">
          <cell r="E912" t="str">
            <v>GEM.GEN.I</v>
          </cell>
        </row>
        <row r="913">
          <cell r="E913" t="str">
            <v>GEM.GEN.SM</v>
          </cell>
        </row>
        <row r="914">
          <cell r="E914" t="str">
            <v>GSC.SCM.SM</v>
          </cell>
        </row>
        <row r="915">
          <cell r="E915" t="str">
            <v>HUR.HRSAD.</v>
          </cell>
        </row>
        <row r="916">
          <cell r="E916" t="str">
            <v>HUR.HRSAD.0</v>
          </cell>
        </row>
        <row r="917">
          <cell r="E917" t="str">
            <v>HUR.HRS.C</v>
          </cell>
        </row>
        <row r="918">
          <cell r="E918" t="str">
            <v>HUR.HRSC.0</v>
          </cell>
        </row>
        <row r="919">
          <cell r="E919" t="str">
            <v>MAR.GMM.D</v>
          </cell>
        </row>
        <row r="920">
          <cell r="E920" t="str">
            <v>MAR.MCM.C</v>
          </cell>
        </row>
        <row r="921">
          <cell r="E921" t="str">
            <v>MAR.PTM.D</v>
          </cell>
        </row>
        <row r="922">
          <cell r="E922" t="str">
            <v>PRM.GRDPRM.A</v>
          </cell>
        </row>
        <row r="923">
          <cell r="E923" t="str">
            <v>PRM.OST.A</v>
          </cell>
        </row>
        <row r="924">
          <cell r="E924" t="str">
            <v>PRM.OST.B</v>
          </cell>
        </row>
        <row r="925">
          <cell r="E925" t="str">
            <v>PRM.OST.C</v>
          </cell>
        </row>
        <row r="926">
          <cell r="E926" t="str">
            <v>PRM.PAS.A</v>
          </cell>
        </row>
        <row r="927">
          <cell r="E927" t="str">
            <v>PRM.PCO.A</v>
          </cell>
        </row>
        <row r="928">
          <cell r="E928" t="str">
            <v>PRM.PCO.B</v>
          </cell>
        </row>
        <row r="929">
          <cell r="E929" t="str">
            <v>PRM.PCO.C</v>
          </cell>
        </row>
        <row r="930">
          <cell r="E930" t="str">
            <v>PRM.PGD.A</v>
          </cell>
        </row>
        <row r="931">
          <cell r="E931" t="str">
            <v>PRM.PRG.PG</v>
          </cell>
        </row>
        <row r="932">
          <cell r="E932" t="str">
            <v>PRM.PRO.PL</v>
          </cell>
        </row>
        <row r="933">
          <cell r="E933" t="str">
            <v>PRM.PRO.PM</v>
          </cell>
        </row>
        <row r="934">
          <cell r="E934" t="str">
            <v>PRM.PRO.SPM</v>
          </cell>
        </row>
        <row r="935">
          <cell r="E935" t="str">
            <v>PRM.PSS.A</v>
          </cell>
        </row>
        <row r="936">
          <cell r="E936" t="str">
            <v>PRM.PST.A</v>
          </cell>
        </row>
        <row r="937">
          <cell r="E937" t="str">
            <v>PRM.PST.B</v>
          </cell>
        </row>
        <row r="938">
          <cell r="E938" t="str">
            <v>PRM.PST.C</v>
          </cell>
        </row>
        <row r="939">
          <cell r="E939" t="str">
            <v>PRM.PST.D</v>
          </cell>
        </row>
        <row r="940">
          <cell r="E940" t="str">
            <v>QUA.QBE.QBI</v>
          </cell>
        </row>
        <row r="941">
          <cell r="E941" t="str">
            <v>QUA.QBE.QCA</v>
          </cell>
        </row>
        <row r="942">
          <cell r="E942" t="str">
            <v>SDC.CSD.A</v>
          </cell>
        </row>
        <row r="943">
          <cell r="E943" t="str">
            <v>SDC.CSD.B</v>
          </cell>
        </row>
        <row r="944">
          <cell r="E944" t="str">
            <v>SDC.CSD.C</v>
          </cell>
        </row>
        <row r="945">
          <cell r="E945" t="str">
            <v>SDC.CSE.1</v>
          </cell>
        </row>
        <row r="946">
          <cell r="E946" t="str">
            <v>SDC.CSE.2</v>
          </cell>
        </row>
        <row r="947">
          <cell r="E947" t="str">
            <v>SDC.CSE.3</v>
          </cell>
        </row>
        <row r="948">
          <cell r="E948" t="str">
            <v>SDC.CSE.4</v>
          </cell>
        </row>
        <row r="949">
          <cell r="E949" t="str">
            <v>SDC.CSE.5</v>
          </cell>
        </row>
        <row r="950">
          <cell r="E950" t="str">
            <v>SDC.CSS.A</v>
          </cell>
        </row>
        <row r="951">
          <cell r="E951" t="str">
            <v>SDC.CSS.B</v>
          </cell>
        </row>
        <row r="952">
          <cell r="E952" t="str">
            <v>SDC.CSS.C</v>
          </cell>
        </row>
        <row r="953">
          <cell r="E953" t="str">
            <v>SDC.CSS.D</v>
          </cell>
        </row>
        <row r="954">
          <cell r="E954" t="str">
            <v>SDC.GRDSDC.A</v>
          </cell>
        </row>
        <row r="955">
          <cell r="E955" t="str">
            <v>SDC.OPA.1</v>
          </cell>
        </row>
        <row r="956">
          <cell r="E956" t="str">
            <v>SDC.OPA.2</v>
          </cell>
        </row>
        <row r="957">
          <cell r="E957" t="str">
            <v>SDC.OPA.3</v>
          </cell>
        </row>
        <row r="958">
          <cell r="E958" t="str">
            <v>SDC.OPA.OA</v>
          </cell>
        </row>
        <row r="959">
          <cell r="E959" t="str">
            <v>SDC.OPS.1</v>
          </cell>
        </row>
        <row r="960">
          <cell r="E960" t="str">
            <v>SDC.OPS.2</v>
          </cell>
        </row>
        <row r="961">
          <cell r="E961" t="str">
            <v>SDC.OPS.3</v>
          </cell>
        </row>
        <row r="962">
          <cell r="E962" t="str">
            <v>SDC.OPS.4</v>
          </cell>
        </row>
        <row r="963">
          <cell r="E963" t="str">
            <v>SDC.SCO.A</v>
          </cell>
        </row>
        <row r="964">
          <cell r="E964" t="str">
            <v>SDC.SCO.ASM</v>
          </cell>
        </row>
        <row r="965">
          <cell r="E965" t="str">
            <v>SDC.SCO.B</v>
          </cell>
        </row>
        <row r="966">
          <cell r="E966" t="str">
            <v>SDC.TSM.1</v>
          </cell>
        </row>
        <row r="967">
          <cell r="E967" t="str">
            <v>SDC.TSM.2</v>
          </cell>
        </row>
        <row r="968">
          <cell r="E968" t="str">
            <v>SDC.TSM.3</v>
          </cell>
        </row>
        <row r="969">
          <cell r="E969" t="str">
            <v>SDC.TSS.1</v>
          </cell>
        </row>
        <row r="970">
          <cell r="E970" t="str">
            <v>SDC.TSS.2</v>
          </cell>
        </row>
        <row r="971">
          <cell r="E971" t="str">
            <v>SDC.TSS.3</v>
          </cell>
        </row>
        <row r="972">
          <cell r="E972" t="str">
            <v>SDC.TSS.4</v>
          </cell>
        </row>
        <row r="973">
          <cell r="E973" t="str">
            <v>SDC.TSS.5</v>
          </cell>
        </row>
        <row r="974">
          <cell r="E974" t="str">
            <v>SDC.TSS.T</v>
          </cell>
        </row>
        <row r="975">
          <cell r="E975" t="str">
            <v>SDM.GRDSDM.A</v>
          </cell>
        </row>
        <row r="976">
          <cell r="E976" t="str">
            <v>SDM.MAN.1</v>
          </cell>
        </row>
        <row r="977">
          <cell r="E977" t="str">
            <v>SDM.MAN.2</v>
          </cell>
        </row>
        <row r="978">
          <cell r="E978" t="str">
            <v>SDM.MAN.3</v>
          </cell>
        </row>
        <row r="979">
          <cell r="E979" t="str">
            <v>SLS.GRDSLS.A</v>
          </cell>
        </row>
        <row r="980">
          <cell r="E980" t="str">
            <v>SSD.DEV.1</v>
          </cell>
        </row>
        <row r="981">
          <cell r="E981" t="str">
            <v>SSD.DEV.2</v>
          </cell>
        </row>
        <row r="982">
          <cell r="E982" t="str">
            <v>SSD.DEV.3</v>
          </cell>
        </row>
        <row r="983">
          <cell r="E983" t="str">
            <v>SSD.DEV.4</v>
          </cell>
        </row>
        <row r="984">
          <cell r="E984" t="str">
            <v>SSD.DEV.5</v>
          </cell>
        </row>
        <row r="985">
          <cell r="E985" t="str">
            <v>SSD.DEV.6</v>
          </cell>
        </row>
        <row r="986">
          <cell r="E986" t="str">
            <v>SSD.DEV.T</v>
          </cell>
        </row>
        <row r="987">
          <cell r="E987" t="str">
            <v>SSD.GRDSSD.A</v>
          </cell>
        </row>
        <row r="988">
          <cell r="E988" t="str">
            <v>SSD.SDA.1</v>
          </cell>
        </row>
        <row r="989">
          <cell r="E989" t="str">
            <v>SSD.SDA.2</v>
          </cell>
        </row>
        <row r="990">
          <cell r="E990" t="str">
            <v>SSD.SDA.3</v>
          </cell>
        </row>
        <row r="991">
          <cell r="E991" t="str">
            <v>SSD.SDA.4</v>
          </cell>
        </row>
        <row r="992">
          <cell r="E992" t="str">
            <v>SSD.SDM.1</v>
          </cell>
        </row>
        <row r="993">
          <cell r="E993" t="str">
            <v>SSD.SDM.2</v>
          </cell>
        </row>
        <row r="994">
          <cell r="E994" t="str">
            <v>SSD.SDM.3</v>
          </cell>
        </row>
        <row r="995">
          <cell r="E995" t="str">
            <v>SSD.TAU.2</v>
          </cell>
        </row>
        <row r="996">
          <cell r="E996" t="str">
            <v>SSD.TAU.3</v>
          </cell>
        </row>
        <row r="997">
          <cell r="E997" t="str">
            <v>TAC.CSA.1</v>
          </cell>
        </row>
        <row r="998">
          <cell r="E998" t="str">
            <v>TAC.CSA.2</v>
          </cell>
        </row>
        <row r="999">
          <cell r="E999" t="str">
            <v>TAC.CSA.3</v>
          </cell>
        </row>
        <row r="1000">
          <cell r="E1000" t="str">
            <v>TAC.CSA.4</v>
          </cell>
        </row>
        <row r="1001">
          <cell r="E1001" t="str">
            <v>TAC.CSA.5</v>
          </cell>
        </row>
        <row r="1002">
          <cell r="E1002" t="str">
            <v>TAC.GRDTAC.A</v>
          </cell>
        </row>
        <row r="1003">
          <cell r="E1003" t="str">
            <v>TAC.ITC.2</v>
          </cell>
        </row>
        <row r="1004">
          <cell r="E1004" t="str">
            <v>WAS.NOROLE</v>
          </cell>
        </row>
        <row r="1005">
          <cell r="E1005" t="str">
            <v>WAS.NOROLE.0</v>
          </cell>
        </row>
        <row r="1007">
          <cell r="A1007">
            <v>130</v>
          </cell>
        </row>
        <row r="1009">
          <cell r="A1009" t="str">
            <v>Site</v>
          </cell>
        </row>
        <row r="1013">
          <cell r="E1013" t="str">
            <v>Site A</v>
          </cell>
        </row>
        <row r="1014">
          <cell r="E1014" t="str">
            <v>Site B</v>
          </cell>
        </row>
        <row r="1015">
          <cell r="E1015" t="str">
            <v>Site C</v>
          </cell>
        </row>
        <row r="1016">
          <cell r="E1016" t="str">
            <v>Site D</v>
          </cell>
        </row>
        <row r="1017">
          <cell r="E1017" t="str">
            <v>Site E</v>
          </cell>
        </row>
        <row r="1018">
          <cell r="E1018" t="str">
            <v>Site F</v>
          </cell>
        </row>
        <row r="1019">
          <cell r="E1019" t="str">
            <v>Site G</v>
          </cell>
        </row>
        <row r="1020">
          <cell r="E1020" t="str">
            <v>Site H</v>
          </cell>
        </row>
        <row r="1021">
          <cell r="E1021" t="str">
            <v>Site I</v>
          </cell>
        </row>
        <row r="1022">
          <cell r="E1022" t="str">
            <v>Site J</v>
          </cell>
        </row>
        <row r="1023">
          <cell r="E1023" t="str">
            <v>Site K</v>
          </cell>
        </row>
        <row r="1024">
          <cell r="E1024" t="str">
            <v>Site L</v>
          </cell>
        </row>
        <row r="1025">
          <cell r="E1025" t="str">
            <v>Site M</v>
          </cell>
        </row>
        <row r="1026">
          <cell r="E1026" t="str">
            <v>Site N</v>
          </cell>
        </row>
        <row r="1027">
          <cell r="E1027" t="str">
            <v>Site O</v>
          </cell>
        </row>
        <row r="1028">
          <cell r="E1028" t="str">
            <v>Site P</v>
          </cell>
        </row>
        <row r="1029">
          <cell r="E1029" t="str">
            <v>Site Q</v>
          </cell>
        </row>
        <row r="1030">
          <cell r="E1030" t="str">
            <v>Site R</v>
          </cell>
        </row>
        <row r="1031">
          <cell r="E1031" t="str">
            <v>Site S</v>
          </cell>
        </row>
        <row r="1032">
          <cell r="E1032" t="str">
            <v>Site T</v>
          </cell>
        </row>
        <row r="1034">
          <cell r="A1034">
            <v>20</v>
          </cell>
        </row>
        <row r="1036">
          <cell r="A1036" t="str">
            <v>Suppliers</v>
          </cell>
        </row>
        <row r="1040">
          <cell r="E1040" t="str">
            <v>BT</v>
          </cell>
          <cell r="G1040" t="str">
            <v>Y</v>
          </cell>
        </row>
        <row r="1041">
          <cell r="E1041" t="str">
            <v>BEA</v>
          </cell>
          <cell r="G1041" t="str">
            <v>Y</v>
          </cell>
        </row>
        <row r="1042">
          <cell r="E1042" t="str">
            <v>BT</v>
          </cell>
          <cell r="G1042" t="str">
            <v>Y</v>
          </cell>
        </row>
        <row r="1043">
          <cell r="E1043" t="str">
            <v>CA</v>
          </cell>
          <cell r="G1043" t="str">
            <v>Y</v>
          </cell>
        </row>
        <row r="1044">
          <cell r="E1044" t="str">
            <v>CG</v>
          </cell>
          <cell r="G1044" t="str">
            <v>Y</v>
          </cell>
        </row>
        <row r="1045">
          <cell r="E1045" t="str">
            <v>CIS</v>
          </cell>
          <cell r="G1045" t="str">
            <v>Y</v>
          </cell>
        </row>
        <row r="1046">
          <cell r="E1046" t="str">
            <v>COG</v>
          </cell>
          <cell r="G1046" t="str">
            <v>Y</v>
          </cell>
        </row>
        <row r="1047">
          <cell r="E1047" t="str">
            <v>DELL</v>
          </cell>
          <cell r="G1047" t="str">
            <v>Y</v>
          </cell>
        </row>
        <row r="1048">
          <cell r="E1048" t="str">
            <v>EMC</v>
          </cell>
          <cell r="G1048" t="str">
            <v>Y</v>
          </cell>
        </row>
        <row r="1049">
          <cell r="E1049" t="str">
            <v>ERI</v>
          </cell>
          <cell r="G1049" t="str">
            <v>Y</v>
          </cell>
        </row>
        <row r="1050">
          <cell r="E1050" t="str">
            <v>FJC</v>
          </cell>
          <cell r="G1050" t="str">
            <v>Y</v>
          </cell>
        </row>
        <row r="1051">
          <cell r="E1051" t="str">
            <v>FJG</v>
          </cell>
          <cell r="G1051" t="str">
            <v>Y</v>
          </cell>
        </row>
        <row r="1052">
          <cell r="E1052" t="str">
            <v>FJS</v>
          </cell>
          <cell r="G1052" t="str">
            <v>Y</v>
          </cell>
        </row>
        <row r="1053">
          <cell r="E1053" t="str">
            <v>FSC</v>
          </cell>
          <cell r="G1053" t="str">
            <v>Y</v>
          </cell>
        </row>
        <row r="1054">
          <cell r="E1054" t="str">
            <v>FXTS</v>
          </cell>
          <cell r="G1054" t="str">
            <v>Y</v>
          </cell>
        </row>
        <row r="1055">
          <cell r="E1055" t="str">
            <v>HCL</v>
          </cell>
          <cell r="G1055" t="str">
            <v>Y</v>
          </cell>
        </row>
        <row r="1056">
          <cell r="E1056" t="str">
            <v>HP</v>
          </cell>
          <cell r="G1056" t="str">
            <v>Y</v>
          </cell>
        </row>
        <row r="1057">
          <cell r="E1057" t="str">
            <v>HZ</v>
          </cell>
          <cell r="G1057" t="str">
            <v>Y</v>
          </cell>
        </row>
        <row r="1058">
          <cell r="E1058" t="str">
            <v>JUN</v>
          </cell>
          <cell r="G1058" t="str">
            <v>Y</v>
          </cell>
        </row>
        <row r="1059">
          <cell r="E1059" t="str">
            <v>Lexmark</v>
          </cell>
          <cell r="G1059" t="str">
            <v>Y</v>
          </cell>
        </row>
        <row r="1060">
          <cell r="E1060" t="str">
            <v>MS</v>
          </cell>
          <cell r="G1060" t="str">
            <v>Y</v>
          </cell>
        </row>
        <row r="1061">
          <cell r="E1061" t="str">
            <v>NAP</v>
          </cell>
          <cell r="G1061" t="str">
            <v>Y</v>
          </cell>
        </row>
        <row r="1062">
          <cell r="E1062" t="str">
            <v>Other</v>
          </cell>
          <cell r="G1062" t="str">
            <v>Y</v>
          </cell>
        </row>
        <row r="1063">
          <cell r="E1063" t="str">
            <v>SAT</v>
          </cell>
          <cell r="G1063" t="str">
            <v>Y</v>
          </cell>
        </row>
        <row r="1064">
          <cell r="E1064" t="str">
            <v>SUN</v>
          </cell>
          <cell r="G1064" t="str">
            <v>Y</v>
          </cell>
        </row>
        <row r="1065">
          <cell r="E1065" t="str">
            <v>SYM</v>
          </cell>
          <cell r="G1065" t="str">
            <v>Y</v>
          </cell>
        </row>
        <row r="1066">
          <cell r="E1066" t="str">
            <v>UK</v>
          </cell>
          <cell r="G1066" t="str">
            <v>Y</v>
          </cell>
        </row>
        <row r="1067">
          <cell r="E1067" t="str">
            <v>UNY</v>
          </cell>
          <cell r="G1067" t="str">
            <v>Y</v>
          </cell>
        </row>
        <row r="1068">
          <cell r="E1068" t="str">
            <v>UPS</v>
          </cell>
          <cell r="G1068" t="str">
            <v>Y</v>
          </cell>
        </row>
        <row r="1069">
          <cell r="E1069" t="str">
            <v>VAAU</v>
          </cell>
          <cell r="G1069" t="str">
            <v>Y</v>
          </cell>
        </row>
        <row r="1070">
          <cell r="E1070" t="str">
            <v>VER</v>
          </cell>
          <cell r="G1070" t="str">
            <v>Y</v>
          </cell>
        </row>
        <row r="1071">
          <cell r="E1071" t="str">
            <v>VMware</v>
          </cell>
          <cell r="G1071" t="str">
            <v>Y</v>
          </cell>
        </row>
        <row r="1073">
          <cell r="A1073">
            <v>32</v>
          </cell>
        </row>
        <row r="1075">
          <cell r="A1075" t="str">
            <v>Terms</v>
          </cell>
        </row>
        <row r="1078">
          <cell r="E1078">
            <v>1</v>
          </cell>
        </row>
        <row r="1079">
          <cell r="E1079">
            <v>1</v>
          </cell>
        </row>
        <row r="1083">
          <cell r="A1083" t="str">
            <v>Unit Types</v>
          </cell>
        </row>
        <row r="1087">
          <cell r="E1087" t="str">
            <v>Course</v>
          </cell>
        </row>
        <row r="1088">
          <cell r="E1088" t="str">
            <v>Days</v>
          </cell>
        </row>
        <row r="1089">
          <cell r="E1089" t="str">
            <v>Desktops</v>
          </cell>
        </row>
        <row r="1090">
          <cell r="E1090" t="str">
            <v>FTEs</v>
          </cell>
        </row>
        <row r="1091">
          <cell r="E1091" t="str">
            <v>Laptops</v>
          </cell>
        </row>
        <row r="1092">
          <cell r="E1092" t="str">
            <v>Licenses</v>
          </cell>
        </row>
        <row r="1093">
          <cell r="E1093" t="str">
            <v>Money</v>
          </cell>
        </row>
        <row r="1094">
          <cell r="E1094" t="str">
            <v>Monitors</v>
          </cell>
        </row>
        <row r="1095">
          <cell r="E1095" t="str">
            <v>Pallets</v>
          </cell>
        </row>
        <row r="1096">
          <cell r="E1096" t="str">
            <v>Printers</v>
          </cell>
        </row>
        <row r="1097">
          <cell r="E1097" t="str">
            <v>Seat</v>
          </cell>
        </row>
        <row r="1098">
          <cell r="E1098" t="str">
            <v>Servers</v>
          </cell>
        </row>
        <row r="1099">
          <cell r="E1099" t="str">
            <v>Unit</v>
          </cell>
        </row>
        <row r="1100">
          <cell r="E1100" t="str">
            <v>Users</v>
          </cell>
        </row>
        <row r="1101">
          <cell r="E1101" t="str">
            <v>[empty]</v>
          </cell>
        </row>
        <row r="1102">
          <cell r="E1102" t="str">
            <v>[empty]</v>
          </cell>
        </row>
        <row r="1103">
          <cell r="E1103" t="str">
            <v>[empty]</v>
          </cell>
        </row>
        <row r="1104">
          <cell r="E1104" t="str">
            <v>[empty]</v>
          </cell>
        </row>
        <row r="1105">
          <cell r="E1105" t="str">
            <v>[empty]</v>
          </cell>
        </row>
        <row r="1106">
          <cell r="E1106" t="str">
            <v>[empty]</v>
          </cell>
        </row>
        <row r="1108">
          <cell r="A1108">
            <v>20</v>
          </cell>
        </row>
        <row r="1110">
          <cell r="A1110" t="str">
            <v>User Code 1</v>
          </cell>
        </row>
        <row r="1114">
          <cell r="E1114" t="str">
            <v>UC 1.1</v>
          </cell>
        </row>
        <row r="1115">
          <cell r="E1115" t="str">
            <v>UC 1.2</v>
          </cell>
        </row>
        <row r="1116">
          <cell r="E1116" t="str">
            <v>UC 1.3</v>
          </cell>
        </row>
        <row r="1117">
          <cell r="E1117" t="str">
            <v>UC 1.4</v>
          </cell>
        </row>
        <row r="1118">
          <cell r="E1118" t="str">
            <v>UC 1.5</v>
          </cell>
        </row>
        <row r="1120">
          <cell r="A1120">
            <v>5</v>
          </cell>
        </row>
        <row r="1122">
          <cell r="A1122" t="str">
            <v>User Code 2</v>
          </cell>
        </row>
        <row r="1126">
          <cell r="E1126" t="str">
            <v>UC 2.1</v>
          </cell>
        </row>
        <row r="1127">
          <cell r="E1127" t="str">
            <v>UC 2.2</v>
          </cell>
        </row>
        <row r="1128">
          <cell r="E1128" t="str">
            <v>UC 2.3</v>
          </cell>
        </row>
        <row r="1129">
          <cell r="E1129" t="str">
            <v>UC 2.4</v>
          </cell>
        </row>
        <row r="1130">
          <cell r="E1130" t="str">
            <v>UC 2.5</v>
          </cell>
        </row>
        <row r="1132">
          <cell r="A1132">
            <v>5</v>
          </cell>
        </row>
        <row r="1134">
          <cell r="A1134" t="str">
            <v>User Code 3</v>
          </cell>
        </row>
        <row r="1138">
          <cell r="E1138" t="str">
            <v>UC 3.1</v>
          </cell>
        </row>
        <row r="1139">
          <cell r="E1139" t="str">
            <v>UC 3.2</v>
          </cell>
        </row>
        <row r="1140">
          <cell r="E1140" t="str">
            <v>UC 3.3</v>
          </cell>
        </row>
        <row r="1141">
          <cell r="E1141" t="str">
            <v>UC 3.4</v>
          </cell>
        </row>
        <row r="1142">
          <cell r="E1142" t="str">
            <v>UC 3.5</v>
          </cell>
        </row>
        <row r="1144">
          <cell r="A1144">
            <v>5</v>
          </cell>
        </row>
        <row r="1146">
          <cell r="A1146" t="str">
            <v>Volumes</v>
          </cell>
        </row>
        <row r="1151">
          <cell r="E1151" t="str">
            <v>Desks</v>
          </cell>
        </row>
        <row r="1152">
          <cell r="E1152" t="str">
            <v>B Users</v>
          </cell>
        </row>
        <row r="1153">
          <cell r="E1153" t="str">
            <v>A Users</v>
          </cell>
        </row>
        <row r="1154">
          <cell r="E1154" t="str">
            <v>Servers</v>
          </cell>
        </row>
        <row r="1155">
          <cell r="E1155" t="str">
            <v>All Desks</v>
          </cell>
        </row>
        <row r="1156">
          <cell r="E1156" t="str">
            <v>Std Desks</v>
          </cell>
        </row>
        <row r="1157">
          <cell r="E1157" t="str">
            <v>Spe Desks</v>
          </cell>
        </row>
        <row r="1158">
          <cell r="E1158" t="str">
            <v>Contract</v>
          </cell>
        </row>
        <row r="1159">
          <cell r="E1159" t="str">
            <v>Transition</v>
          </cell>
        </row>
        <row r="1160">
          <cell r="E1160" t="str">
            <v>ZZZ</v>
          </cell>
        </row>
        <row r="1161">
          <cell r="E1161" t="str">
            <v>Transf</v>
          </cell>
        </row>
        <row r="1162">
          <cell r="E1162" t="str">
            <v>ASIS</v>
          </cell>
        </row>
        <row r="1163">
          <cell r="E1163" t="str">
            <v>TOBE</v>
          </cell>
        </row>
        <row r="1164">
          <cell r="E1164" t="str">
            <v>None</v>
          </cell>
        </row>
        <row r="1168">
          <cell r="A1168" t="str">
            <v>Win Price</v>
          </cell>
        </row>
      </sheetData>
      <sheetData sheetId="7">
        <row r="1">
          <cell r="F1">
            <v>0</v>
          </cell>
        </row>
        <row r="4">
          <cell r="A4" t="str">
            <v>Timelines</v>
          </cell>
        </row>
        <row r="12">
          <cell r="A12" t="str">
            <v>General</v>
          </cell>
        </row>
        <row r="14">
          <cell r="D14">
            <v>3</v>
          </cell>
        </row>
        <row r="16">
          <cell r="AF16" t="str">
            <v>January</v>
          </cell>
          <cell r="AG16" t="str">
            <v>February</v>
          </cell>
          <cell r="AH16" t="str">
            <v>March</v>
          </cell>
          <cell r="AI16" t="str">
            <v>April</v>
          </cell>
          <cell r="AJ16" t="str">
            <v>May</v>
          </cell>
          <cell r="AK16" t="str">
            <v>June</v>
          </cell>
          <cell r="AL16" t="str">
            <v>July</v>
          </cell>
          <cell r="AM16" t="str">
            <v>August</v>
          </cell>
          <cell r="AN16" t="str">
            <v>September</v>
          </cell>
          <cell r="AO16" t="str">
            <v>October</v>
          </cell>
          <cell r="AP16" t="str">
            <v>November</v>
          </cell>
          <cell r="AQ16" t="str">
            <v>December</v>
          </cell>
        </row>
        <row r="18">
          <cell r="A18" t="str">
            <v>Monthly</v>
          </cell>
        </row>
        <row r="21">
          <cell r="AF21">
            <v>39722</v>
          </cell>
          <cell r="AG21">
            <v>39753</v>
          </cell>
          <cell r="AH21">
            <v>39783</v>
          </cell>
          <cell r="AI21">
            <v>39814</v>
          </cell>
          <cell r="AJ21">
            <v>39845</v>
          </cell>
          <cell r="AK21">
            <v>39873</v>
          </cell>
          <cell r="AL21">
            <v>39904</v>
          </cell>
          <cell r="AM21">
            <v>39934</v>
          </cell>
          <cell r="AN21">
            <v>39965</v>
          </cell>
          <cell r="AO21">
            <v>39995</v>
          </cell>
          <cell r="AP21">
            <v>40026</v>
          </cell>
          <cell r="AQ21">
            <v>40057</v>
          </cell>
          <cell r="AR21">
            <v>40087</v>
          </cell>
          <cell r="AS21">
            <v>40118</v>
          </cell>
          <cell r="AT21">
            <v>40148</v>
          </cell>
          <cell r="AU21">
            <v>40179</v>
          </cell>
          <cell r="AV21">
            <v>40210</v>
          </cell>
          <cell r="AW21">
            <v>40238</v>
          </cell>
          <cell r="AX21">
            <v>40269</v>
          </cell>
          <cell r="AY21">
            <v>40299</v>
          </cell>
          <cell r="AZ21">
            <v>40330</v>
          </cell>
          <cell r="BA21">
            <v>40360</v>
          </cell>
          <cell r="BB21">
            <v>40391</v>
          </cell>
          <cell r="BC21">
            <v>40422</v>
          </cell>
          <cell r="BD21">
            <v>40452</v>
          </cell>
          <cell r="BE21">
            <v>40483</v>
          </cell>
          <cell r="BF21">
            <v>40513</v>
          </cell>
          <cell r="BG21">
            <v>40544</v>
          </cell>
          <cell r="BH21">
            <v>40575</v>
          </cell>
          <cell r="BI21">
            <v>40603</v>
          </cell>
          <cell r="BJ21">
            <v>40634</v>
          </cell>
          <cell r="BK21">
            <v>40664</v>
          </cell>
          <cell r="BL21">
            <v>40695</v>
          </cell>
          <cell r="BM21">
            <v>40725</v>
          </cell>
          <cell r="BN21">
            <v>40756</v>
          </cell>
          <cell r="BO21">
            <v>40787</v>
          </cell>
          <cell r="BP21">
            <v>40817</v>
          </cell>
          <cell r="BQ21">
            <v>40848</v>
          </cell>
          <cell r="BR21">
            <v>40878</v>
          </cell>
          <cell r="BS21">
            <v>40909</v>
          </cell>
          <cell r="BT21">
            <v>40940</v>
          </cell>
          <cell r="BU21">
            <v>40969</v>
          </cell>
          <cell r="BV21">
            <v>41000</v>
          </cell>
          <cell r="BW21">
            <v>41030</v>
          </cell>
          <cell r="BX21">
            <v>41061</v>
          </cell>
          <cell r="BY21">
            <v>41091</v>
          </cell>
          <cell r="BZ21">
            <v>41122</v>
          </cell>
          <cell r="CA21">
            <v>41153</v>
          </cell>
          <cell r="CB21">
            <v>41183</v>
          </cell>
          <cell r="CC21">
            <v>41214</v>
          </cell>
          <cell r="CD21">
            <v>41244</v>
          </cell>
          <cell r="CE21">
            <v>41275</v>
          </cell>
          <cell r="CF21">
            <v>41306</v>
          </cell>
          <cell r="CG21">
            <v>41334</v>
          </cell>
          <cell r="CH21">
            <v>41365</v>
          </cell>
          <cell r="CI21">
            <v>41395</v>
          </cell>
          <cell r="CJ21">
            <v>41426</v>
          </cell>
          <cell r="CK21">
            <v>41456</v>
          </cell>
          <cell r="CL21">
            <v>41487</v>
          </cell>
          <cell r="CM21">
            <v>41518</v>
          </cell>
          <cell r="CN21">
            <v>41548</v>
          </cell>
          <cell r="CO21">
            <v>41579</v>
          </cell>
          <cell r="CP21">
            <v>41609</v>
          </cell>
          <cell r="CQ21">
            <v>41640</v>
          </cell>
          <cell r="CR21">
            <v>41671</v>
          </cell>
          <cell r="CS21">
            <v>41699</v>
          </cell>
          <cell r="CT21">
            <v>41730</v>
          </cell>
          <cell r="CU21">
            <v>41760</v>
          </cell>
          <cell r="CV21">
            <v>41791</v>
          </cell>
          <cell r="CW21">
            <v>41821</v>
          </cell>
          <cell r="CX21">
            <v>41852</v>
          </cell>
          <cell r="CY21">
            <v>41883</v>
          </cell>
          <cell r="CZ21">
            <v>41913</v>
          </cell>
          <cell r="DA21">
            <v>41944</v>
          </cell>
          <cell r="DB21">
            <v>41974</v>
          </cell>
          <cell r="DC21">
            <v>42005</v>
          </cell>
          <cell r="DD21">
            <v>42036</v>
          </cell>
          <cell r="DE21">
            <v>42064</v>
          </cell>
          <cell r="DF21">
            <v>42095</v>
          </cell>
          <cell r="DG21">
            <v>42125</v>
          </cell>
          <cell r="DH21">
            <v>42156</v>
          </cell>
          <cell r="DI21">
            <v>42186</v>
          </cell>
          <cell r="DJ21">
            <v>42217</v>
          </cell>
          <cell r="DK21">
            <v>42248</v>
          </cell>
          <cell r="DL21">
            <v>42278</v>
          </cell>
          <cell r="DM21">
            <v>42309</v>
          </cell>
          <cell r="DN21">
            <v>42339</v>
          </cell>
          <cell r="DO21">
            <v>42370</v>
          </cell>
          <cell r="DP21">
            <v>42401</v>
          </cell>
          <cell r="DQ21">
            <v>42430</v>
          </cell>
          <cell r="DR21">
            <v>42461</v>
          </cell>
          <cell r="DS21">
            <v>42491</v>
          </cell>
          <cell r="DT21">
            <v>42522</v>
          </cell>
          <cell r="DU21">
            <v>42552</v>
          </cell>
          <cell r="DV21">
            <v>42583</v>
          </cell>
          <cell r="DW21">
            <v>42614</v>
          </cell>
          <cell r="DX21">
            <v>42644</v>
          </cell>
          <cell r="DY21">
            <v>42675</v>
          </cell>
          <cell r="DZ21">
            <v>42705</v>
          </cell>
          <cell r="EA21">
            <v>42736</v>
          </cell>
          <cell r="EB21">
            <v>42767</v>
          </cell>
          <cell r="EC21">
            <v>42795</v>
          </cell>
          <cell r="ED21">
            <v>42826</v>
          </cell>
          <cell r="EE21">
            <v>42856</v>
          </cell>
          <cell r="EF21">
            <v>42887</v>
          </cell>
          <cell r="EG21">
            <v>42917</v>
          </cell>
          <cell r="EH21">
            <v>42948</v>
          </cell>
          <cell r="EI21">
            <v>42979</v>
          </cell>
          <cell r="EJ21">
            <v>43009</v>
          </cell>
          <cell r="EK21">
            <v>43040</v>
          </cell>
          <cell r="EL21">
            <v>43070</v>
          </cell>
          <cell r="EM21">
            <v>43101</v>
          </cell>
          <cell r="EN21">
            <v>43132</v>
          </cell>
          <cell r="EO21">
            <v>43160</v>
          </cell>
          <cell r="EP21">
            <v>43191</v>
          </cell>
          <cell r="EQ21">
            <v>43221</v>
          </cell>
          <cell r="ER21">
            <v>43252</v>
          </cell>
          <cell r="ES21">
            <v>43282</v>
          </cell>
          <cell r="ET21">
            <v>43313</v>
          </cell>
          <cell r="EU21">
            <v>43344</v>
          </cell>
          <cell r="EV21">
            <v>43374</v>
          </cell>
          <cell r="EW21">
            <v>43405</v>
          </cell>
          <cell r="EX21">
            <v>43435</v>
          </cell>
        </row>
        <row r="22">
          <cell r="AF22">
            <v>39752</v>
          </cell>
          <cell r="AG22">
            <v>39782</v>
          </cell>
          <cell r="AH22">
            <v>39813</v>
          </cell>
          <cell r="AI22">
            <v>39844</v>
          </cell>
          <cell r="AJ22">
            <v>39872</v>
          </cell>
          <cell r="AK22">
            <v>39903</v>
          </cell>
          <cell r="AL22">
            <v>39933</v>
          </cell>
          <cell r="AM22">
            <v>39964</v>
          </cell>
          <cell r="AN22">
            <v>39994</v>
          </cell>
          <cell r="AO22">
            <v>40025</v>
          </cell>
          <cell r="AP22">
            <v>40056</v>
          </cell>
          <cell r="AQ22">
            <v>40086</v>
          </cell>
          <cell r="AR22">
            <v>40117</v>
          </cell>
          <cell r="AS22">
            <v>40147</v>
          </cell>
          <cell r="AT22">
            <v>40178</v>
          </cell>
          <cell r="AU22">
            <v>40209</v>
          </cell>
          <cell r="AV22">
            <v>40237</v>
          </cell>
          <cell r="AW22">
            <v>40268</v>
          </cell>
          <cell r="AX22">
            <v>40298</v>
          </cell>
          <cell r="AY22">
            <v>40329</v>
          </cell>
          <cell r="AZ22">
            <v>40359</v>
          </cell>
          <cell r="BA22">
            <v>40390</v>
          </cell>
          <cell r="BB22">
            <v>40421</v>
          </cell>
          <cell r="BC22">
            <v>40451</v>
          </cell>
          <cell r="BD22">
            <v>40482</v>
          </cell>
          <cell r="BE22">
            <v>40512</v>
          </cell>
          <cell r="BF22">
            <v>40543</v>
          </cell>
          <cell r="BG22">
            <v>40574</v>
          </cell>
          <cell r="BH22">
            <v>40602</v>
          </cell>
          <cell r="BI22">
            <v>40633</v>
          </cell>
          <cell r="BJ22">
            <v>40663</v>
          </cell>
          <cell r="BK22">
            <v>40694</v>
          </cell>
          <cell r="BL22">
            <v>40724</v>
          </cell>
          <cell r="BM22">
            <v>40755</v>
          </cell>
          <cell r="BN22">
            <v>40786</v>
          </cell>
          <cell r="BO22">
            <v>40816</v>
          </cell>
          <cell r="BP22">
            <v>40847</v>
          </cell>
          <cell r="BQ22">
            <v>40877</v>
          </cell>
          <cell r="BR22">
            <v>40908</v>
          </cell>
          <cell r="BS22">
            <v>40939</v>
          </cell>
          <cell r="BT22">
            <v>40968</v>
          </cell>
          <cell r="BU22">
            <v>40999</v>
          </cell>
          <cell r="BV22">
            <v>41029</v>
          </cell>
          <cell r="BW22">
            <v>41060</v>
          </cell>
          <cell r="BX22">
            <v>41090</v>
          </cell>
          <cell r="BY22">
            <v>41121</v>
          </cell>
          <cell r="BZ22">
            <v>41152</v>
          </cell>
          <cell r="CA22">
            <v>41182</v>
          </cell>
          <cell r="CB22">
            <v>41213</v>
          </cell>
          <cell r="CC22">
            <v>41243</v>
          </cell>
          <cell r="CD22">
            <v>41274</v>
          </cell>
          <cell r="CE22">
            <v>41305</v>
          </cell>
          <cell r="CF22">
            <v>41333</v>
          </cell>
          <cell r="CG22">
            <v>41364</v>
          </cell>
          <cell r="CH22">
            <v>41394</v>
          </cell>
          <cell r="CI22">
            <v>41425</v>
          </cell>
          <cell r="CJ22">
            <v>41455</v>
          </cell>
          <cell r="CK22">
            <v>41486</v>
          </cell>
          <cell r="CL22">
            <v>41517</v>
          </cell>
          <cell r="CM22">
            <v>41547</v>
          </cell>
          <cell r="CN22">
            <v>41578</v>
          </cell>
          <cell r="CO22">
            <v>41608</v>
          </cell>
          <cell r="CP22">
            <v>41639</v>
          </cell>
          <cell r="CQ22">
            <v>41670</v>
          </cell>
          <cell r="CR22">
            <v>41698</v>
          </cell>
          <cell r="CS22">
            <v>41729</v>
          </cell>
          <cell r="CT22">
            <v>41759</v>
          </cell>
          <cell r="CU22">
            <v>41790</v>
          </cell>
          <cell r="CV22">
            <v>41820</v>
          </cell>
          <cell r="CW22">
            <v>41851</v>
          </cell>
          <cell r="CX22">
            <v>41882</v>
          </cell>
          <cell r="CY22">
            <v>41912</v>
          </cell>
          <cell r="CZ22">
            <v>41943</v>
          </cell>
          <cell r="DA22">
            <v>41973</v>
          </cell>
          <cell r="DB22">
            <v>42004</v>
          </cell>
          <cell r="DC22">
            <v>42035</v>
          </cell>
          <cell r="DD22">
            <v>42063</v>
          </cell>
          <cell r="DE22">
            <v>42094</v>
          </cell>
          <cell r="DF22">
            <v>42124</v>
          </cell>
          <cell r="DG22">
            <v>42155</v>
          </cell>
          <cell r="DH22">
            <v>42185</v>
          </cell>
          <cell r="DI22">
            <v>42216</v>
          </cell>
          <cell r="DJ22">
            <v>42247</v>
          </cell>
          <cell r="DK22">
            <v>42277</v>
          </cell>
          <cell r="DL22">
            <v>42308</v>
          </cell>
          <cell r="DM22">
            <v>42338</v>
          </cell>
          <cell r="DN22">
            <v>42369</v>
          </cell>
          <cell r="DO22">
            <v>42400</v>
          </cell>
          <cell r="DP22">
            <v>42429</v>
          </cell>
          <cell r="DQ22">
            <v>42460</v>
          </cell>
          <cell r="DR22">
            <v>42490</v>
          </cell>
          <cell r="DS22">
            <v>42521</v>
          </cell>
          <cell r="DT22">
            <v>42551</v>
          </cell>
          <cell r="DU22">
            <v>42582</v>
          </cell>
          <cell r="DV22">
            <v>42613</v>
          </cell>
          <cell r="DW22">
            <v>42643</v>
          </cell>
          <cell r="DX22">
            <v>42674</v>
          </cell>
          <cell r="DY22">
            <v>42704</v>
          </cell>
          <cell r="DZ22">
            <v>42735</v>
          </cell>
          <cell r="EA22">
            <v>42766</v>
          </cell>
          <cell r="EB22">
            <v>42794</v>
          </cell>
          <cell r="EC22">
            <v>42825</v>
          </cell>
          <cell r="ED22">
            <v>42855</v>
          </cell>
          <cell r="EE22">
            <v>42886</v>
          </cell>
          <cell r="EF22">
            <v>42916</v>
          </cell>
          <cell r="EG22">
            <v>42947</v>
          </cell>
          <cell r="EH22">
            <v>42978</v>
          </cell>
          <cell r="EI22">
            <v>43008</v>
          </cell>
          <cell r="EJ22">
            <v>43039</v>
          </cell>
          <cell r="EK22">
            <v>43069</v>
          </cell>
          <cell r="EL22">
            <v>43100</v>
          </cell>
          <cell r="EM22">
            <v>43131</v>
          </cell>
          <cell r="EN22">
            <v>43159</v>
          </cell>
          <cell r="EO22">
            <v>43190</v>
          </cell>
          <cell r="EP22">
            <v>43220</v>
          </cell>
          <cell r="EQ22">
            <v>43251</v>
          </cell>
          <cell r="ER22">
            <v>43281</v>
          </cell>
          <cell r="ES22">
            <v>43312</v>
          </cell>
          <cell r="ET22">
            <v>43343</v>
          </cell>
          <cell r="EU22">
            <v>43373</v>
          </cell>
          <cell r="EV22">
            <v>43404</v>
          </cell>
          <cell r="EW22">
            <v>43434</v>
          </cell>
          <cell r="EX22">
            <v>43465</v>
          </cell>
        </row>
        <row r="23">
          <cell r="AF23">
            <v>1</v>
          </cell>
          <cell r="AG23">
            <v>2</v>
          </cell>
          <cell r="AH23">
            <v>3</v>
          </cell>
          <cell r="AI23">
            <v>4</v>
          </cell>
          <cell r="AJ23">
            <v>5</v>
          </cell>
          <cell r="AK23">
            <v>6</v>
          </cell>
          <cell r="AL23">
            <v>7</v>
          </cell>
          <cell r="AM23">
            <v>8</v>
          </cell>
          <cell r="AN23">
            <v>9</v>
          </cell>
          <cell r="AO23">
            <v>10</v>
          </cell>
          <cell r="AP23">
            <v>11</v>
          </cell>
          <cell r="AQ23">
            <v>12</v>
          </cell>
          <cell r="AR23">
            <v>13</v>
          </cell>
          <cell r="AS23">
            <v>14</v>
          </cell>
          <cell r="AT23">
            <v>15</v>
          </cell>
          <cell r="AU23">
            <v>16</v>
          </cell>
          <cell r="AV23">
            <v>17</v>
          </cell>
          <cell r="AW23">
            <v>18</v>
          </cell>
          <cell r="AX23">
            <v>19</v>
          </cell>
          <cell r="AY23">
            <v>20</v>
          </cell>
          <cell r="AZ23">
            <v>21</v>
          </cell>
          <cell r="BA23">
            <v>22</v>
          </cell>
          <cell r="BB23">
            <v>23</v>
          </cell>
          <cell r="BC23">
            <v>24</v>
          </cell>
          <cell r="BD23">
            <v>25</v>
          </cell>
          <cell r="BE23">
            <v>26</v>
          </cell>
          <cell r="BF23">
            <v>27</v>
          </cell>
          <cell r="BG23">
            <v>28</v>
          </cell>
          <cell r="BH23">
            <v>29</v>
          </cell>
          <cell r="BI23">
            <v>30</v>
          </cell>
          <cell r="BJ23">
            <v>31</v>
          </cell>
          <cell r="BK23">
            <v>32</v>
          </cell>
          <cell r="BL23">
            <v>33</v>
          </cell>
          <cell r="BM23">
            <v>34</v>
          </cell>
          <cell r="BN23">
            <v>35</v>
          </cell>
          <cell r="BO23">
            <v>36</v>
          </cell>
          <cell r="BP23">
            <v>37</v>
          </cell>
          <cell r="BQ23">
            <v>38</v>
          </cell>
          <cell r="BR23">
            <v>39</v>
          </cell>
          <cell r="BS23">
            <v>40</v>
          </cell>
          <cell r="BT23">
            <v>41</v>
          </cell>
          <cell r="BU23">
            <v>42</v>
          </cell>
          <cell r="BV23">
            <v>43</v>
          </cell>
          <cell r="BW23">
            <v>44</v>
          </cell>
          <cell r="BX23">
            <v>45</v>
          </cell>
          <cell r="BY23">
            <v>46</v>
          </cell>
          <cell r="BZ23">
            <v>47</v>
          </cell>
          <cell r="CA23">
            <v>48</v>
          </cell>
          <cell r="CB23">
            <v>49</v>
          </cell>
          <cell r="CC23">
            <v>50</v>
          </cell>
          <cell r="CD23">
            <v>51</v>
          </cell>
          <cell r="CE23">
            <v>52</v>
          </cell>
          <cell r="CF23">
            <v>53</v>
          </cell>
          <cell r="CG23">
            <v>54</v>
          </cell>
          <cell r="CH23">
            <v>55</v>
          </cell>
          <cell r="CI23">
            <v>56</v>
          </cell>
          <cell r="CJ23">
            <v>57</v>
          </cell>
          <cell r="CK23">
            <v>58</v>
          </cell>
          <cell r="CL23">
            <v>59</v>
          </cell>
          <cell r="CM23">
            <v>60</v>
          </cell>
          <cell r="CN23">
            <v>61</v>
          </cell>
          <cell r="CO23">
            <v>62</v>
          </cell>
          <cell r="CP23">
            <v>63</v>
          </cell>
          <cell r="CQ23">
            <v>64</v>
          </cell>
          <cell r="CR23">
            <v>65</v>
          </cell>
          <cell r="CS23">
            <v>66</v>
          </cell>
          <cell r="CT23">
            <v>67</v>
          </cell>
          <cell r="CU23">
            <v>68</v>
          </cell>
          <cell r="CV23">
            <v>69</v>
          </cell>
          <cell r="CW23">
            <v>70</v>
          </cell>
          <cell r="CX23">
            <v>71</v>
          </cell>
          <cell r="CY23">
            <v>72</v>
          </cell>
          <cell r="CZ23">
            <v>73</v>
          </cell>
          <cell r="DA23">
            <v>74</v>
          </cell>
          <cell r="DB23">
            <v>75</v>
          </cell>
          <cell r="DC23">
            <v>76</v>
          </cell>
          <cell r="DD23">
            <v>77</v>
          </cell>
          <cell r="DE23">
            <v>78</v>
          </cell>
          <cell r="DF23">
            <v>79</v>
          </cell>
          <cell r="DG23">
            <v>80</v>
          </cell>
          <cell r="DH23">
            <v>81</v>
          </cell>
          <cell r="DI23">
            <v>82</v>
          </cell>
          <cell r="DJ23">
            <v>83</v>
          </cell>
          <cell r="DK23">
            <v>84</v>
          </cell>
          <cell r="DL23">
            <v>85</v>
          </cell>
          <cell r="DM23">
            <v>86</v>
          </cell>
          <cell r="DN23">
            <v>87</v>
          </cell>
          <cell r="DO23">
            <v>88</v>
          </cell>
          <cell r="DP23">
            <v>89</v>
          </cell>
          <cell r="DQ23">
            <v>90</v>
          </cell>
          <cell r="DR23">
            <v>91</v>
          </cell>
          <cell r="DS23">
            <v>92</v>
          </cell>
          <cell r="DT23">
            <v>93</v>
          </cell>
          <cell r="DU23">
            <v>94</v>
          </cell>
          <cell r="DV23">
            <v>95</v>
          </cell>
          <cell r="DW23">
            <v>96</v>
          </cell>
          <cell r="DX23">
            <v>97</v>
          </cell>
          <cell r="DY23">
            <v>98</v>
          </cell>
          <cell r="DZ23">
            <v>99</v>
          </cell>
          <cell r="EA23">
            <v>100</v>
          </cell>
          <cell r="EB23">
            <v>101</v>
          </cell>
          <cell r="EC23">
            <v>102</v>
          </cell>
          <cell r="ED23">
            <v>103</v>
          </cell>
          <cell r="EE23">
            <v>104</v>
          </cell>
          <cell r="EF23">
            <v>105</v>
          </cell>
          <cell r="EG23">
            <v>106</v>
          </cell>
          <cell r="EH23">
            <v>107</v>
          </cell>
          <cell r="EI23">
            <v>108</v>
          </cell>
          <cell r="EJ23">
            <v>109</v>
          </cell>
          <cell r="EK23">
            <v>110</v>
          </cell>
          <cell r="EL23">
            <v>111</v>
          </cell>
          <cell r="EM23">
            <v>112</v>
          </cell>
          <cell r="EN23">
            <v>113</v>
          </cell>
          <cell r="EO23">
            <v>114</v>
          </cell>
          <cell r="EP23">
            <v>115</v>
          </cell>
          <cell r="EQ23">
            <v>116</v>
          </cell>
          <cell r="ER23">
            <v>117</v>
          </cell>
          <cell r="ES23">
            <v>118</v>
          </cell>
          <cell r="ET23">
            <v>119</v>
          </cell>
          <cell r="EU23">
            <v>120</v>
          </cell>
          <cell r="EV23">
            <v>121</v>
          </cell>
          <cell r="EW23">
            <v>122</v>
          </cell>
          <cell r="EX23">
            <v>123</v>
          </cell>
        </row>
        <row r="24">
          <cell r="AF24">
            <v>-3</v>
          </cell>
          <cell r="AG24">
            <v>-2</v>
          </cell>
          <cell r="AH24">
            <v>-1</v>
          </cell>
          <cell r="AI24">
            <v>1</v>
          </cell>
          <cell r="AJ24">
            <v>2</v>
          </cell>
          <cell r="AK24">
            <v>3</v>
          </cell>
          <cell r="AL24">
            <v>4</v>
          </cell>
          <cell r="AM24">
            <v>5</v>
          </cell>
          <cell r="AN24">
            <v>6</v>
          </cell>
          <cell r="AO24">
            <v>7</v>
          </cell>
          <cell r="AP24">
            <v>8</v>
          </cell>
          <cell r="AQ24">
            <v>9</v>
          </cell>
          <cell r="AR24">
            <v>10</v>
          </cell>
          <cell r="AS24">
            <v>11</v>
          </cell>
          <cell r="AT24">
            <v>12</v>
          </cell>
          <cell r="AU24">
            <v>13</v>
          </cell>
          <cell r="AV24">
            <v>14</v>
          </cell>
          <cell r="AW24">
            <v>15</v>
          </cell>
          <cell r="AX24">
            <v>16</v>
          </cell>
          <cell r="AY24">
            <v>17</v>
          </cell>
          <cell r="AZ24">
            <v>18</v>
          </cell>
          <cell r="BA24">
            <v>19</v>
          </cell>
          <cell r="BB24">
            <v>20</v>
          </cell>
          <cell r="BC24">
            <v>21</v>
          </cell>
          <cell r="BD24">
            <v>22</v>
          </cell>
          <cell r="BE24">
            <v>23</v>
          </cell>
          <cell r="BF24">
            <v>24</v>
          </cell>
          <cell r="BG24">
            <v>25</v>
          </cell>
          <cell r="BH24">
            <v>26</v>
          </cell>
          <cell r="BI24">
            <v>27</v>
          </cell>
          <cell r="BJ24">
            <v>28</v>
          </cell>
          <cell r="BK24">
            <v>29</v>
          </cell>
          <cell r="BL24">
            <v>30</v>
          </cell>
          <cell r="BM24">
            <v>31</v>
          </cell>
          <cell r="BN24">
            <v>32</v>
          </cell>
          <cell r="BO24">
            <v>33</v>
          </cell>
          <cell r="BP24">
            <v>34</v>
          </cell>
          <cell r="BQ24">
            <v>35</v>
          </cell>
          <cell r="BR24">
            <v>36</v>
          </cell>
          <cell r="BS24">
            <v>37</v>
          </cell>
          <cell r="BT24">
            <v>38</v>
          </cell>
          <cell r="BU24">
            <v>39</v>
          </cell>
          <cell r="BV24">
            <v>40</v>
          </cell>
          <cell r="BW24">
            <v>41</v>
          </cell>
          <cell r="BX24">
            <v>42</v>
          </cell>
          <cell r="BY24">
            <v>43</v>
          </cell>
          <cell r="BZ24">
            <v>44</v>
          </cell>
          <cell r="CA24">
            <v>45</v>
          </cell>
          <cell r="CB24">
            <v>46</v>
          </cell>
          <cell r="CC24">
            <v>47</v>
          </cell>
          <cell r="CD24">
            <v>48</v>
          </cell>
          <cell r="CE24">
            <v>49</v>
          </cell>
          <cell r="CF24">
            <v>50</v>
          </cell>
          <cell r="CG24">
            <v>51</v>
          </cell>
          <cell r="CH24">
            <v>52</v>
          </cell>
          <cell r="CI24">
            <v>53</v>
          </cell>
          <cell r="CJ24">
            <v>54</v>
          </cell>
          <cell r="CK24">
            <v>55</v>
          </cell>
          <cell r="CL24">
            <v>56</v>
          </cell>
          <cell r="CM24">
            <v>57</v>
          </cell>
          <cell r="CN24">
            <v>58</v>
          </cell>
          <cell r="CO24">
            <v>59</v>
          </cell>
          <cell r="CP24">
            <v>60</v>
          </cell>
          <cell r="CQ24">
            <v>61</v>
          </cell>
          <cell r="CR24">
            <v>62</v>
          </cell>
          <cell r="CS24">
            <v>63</v>
          </cell>
          <cell r="CT24">
            <v>64</v>
          </cell>
          <cell r="CU24">
            <v>65</v>
          </cell>
          <cell r="CV24">
            <v>66</v>
          </cell>
          <cell r="CW24">
            <v>67</v>
          </cell>
          <cell r="CX24">
            <v>68</v>
          </cell>
          <cell r="CY24">
            <v>69</v>
          </cell>
          <cell r="CZ24">
            <v>70</v>
          </cell>
          <cell r="DA24">
            <v>71</v>
          </cell>
          <cell r="DB24">
            <v>72</v>
          </cell>
          <cell r="DC24">
            <v>73</v>
          </cell>
          <cell r="DD24">
            <v>74</v>
          </cell>
          <cell r="DE24">
            <v>75</v>
          </cell>
          <cell r="DF24">
            <v>76</v>
          </cell>
          <cell r="DG24">
            <v>77</v>
          </cell>
          <cell r="DH24">
            <v>78</v>
          </cell>
          <cell r="DI24">
            <v>79</v>
          </cell>
          <cell r="DJ24">
            <v>80</v>
          </cell>
          <cell r="DK24">
            <v>81</v>
          </cell>
          <cell r="DL24">
            <v>82</v>
          </cell>
          <cell r="DM24">
            <v>83</v>
          </cell>
          <cell r="DN24">
            <v>84</v>
          </cell>
          <cell r="DO24">
            <v>85</v>
          </cell>
          <cell r="DP24">
            <v>86</v>
          </cell>
          <cell r="DQ24">
            <v>87</v>
          </cell>
          <cell r="DR24">
            <v>88</v>
          </cell>
          <cell r="DS24">
            <v>89</v>
          </cell>
          <cell r="DT24">
            <v>90</v>
          </cell>
          <cell r="DU24">
            <v>91</v>
          </cell>
          <cell r="DV24">
            <v>92</v>
          </cell>
          <cell r="DW24">
            <v>93</v>
          </cell>
          <cell r="DX24">
            <v>94</v>
          </cell>
          <cell r="DY24">
            <v>95</v>
          </cell>
          <cell r="DZ24">
            <v>96</v>
          </cell>
          <cell r="EA24">
            <v>97</v>
          </cell>
          <cell r="EB24">
            <v>98</v>
          </cell>
          <cell r="EC24">
            <v>99</v>
          </cell>
          <cell r="ED24">
            <v>100</v>
          </cell>
          <cell r="EE24">
            <v>101</v>
          </cell>
          <cell r="EF24">
            <v>102</v>
          </cell>
          <cell r="EG24">
            <v>103</v>
          </cell>
          <cell r="EH24">
            <v>104</v>
          </cell>
          <cell r="EI24">
            <v>105</v>
          </cell>
          <cell r="EJ24">
            <v>106</v>
          </cell>
          <cell r="EK24">
            <v>107</v>
          </cell>
          <cell r="EL24">
            <v>108</v>
          </cell>
          <cell r="EM24">
            <v>109</v>
          </cell>
          <cell r="EN24">
            <v>110</v>
          </cell>
          <cell r="EO24">
            <v>111</v>
          </cell>
          <cell r="EP24">
            <v>112</v>
          </cell>
          <cell r="EQ24">
            <v>113</v>
          </cell>
          <cell r="ER24">
            <v>114</v>
          </cell>
          <cell r="ES24">
            <v>115</v>
          </cell>
          <cell r="ET24">
            <v>116</v>
          </cell>
          <cell r="EU24">
            <v>117</v>
          </cell>
          <cell r="EV24">
            <v>118</v>
          </cell>
          <cell r="EW24">
            <v>119</v>
          </cell>
          <cell r="EX24">
            <v>120</v>
          </cell>
        </row>
        <row r="25">
          <cell r="AF25">
            <v>0</v>
          </cell>
          <cell r="AG25">
            <v>0</v>
          </cell>
          <cell r="AH25">
            <v>0</v>
          </cell>
          <cell r="AI25">
            <v>1</v>
          </cell>
          <cell r="AJ25">
            <v>1</v>
          </cell>
          <cell r="AK25">
            <v>1</v>
          </cell>
          <cell r="AL25">
            <v>1</v>
          </cell>
          <cell r="AM25">
            <v>1</v>
          </cell>
          <cell r="AN25">
            <v>1</v>
          </cell>
          <cell r="AO25">
            <v>1</v>
          </cell>
          <cell r="AP25">
            <v>1</v>
          </cell>
          <cell r="AQ25">
            <v>1</v>
          </cell>
          <cell r="AR25">
            <v>1</v>
          </cell>
          <cell r="AS25">
            <v>1</v>
          </cell>
          <cell r="AT25">
            <v>1</v>
          </cell>
          <cell r="AU25">
            <v>2</v>
          </cell>
          <cell r="AV25">
            <v>2</v>
          </cell>
          <cell r="AW25">
            <v>2</v>
          </cell>
          <cell r="AX25">
            <v>2</v>
          </cell>
          <cell r="AY25">
            <v>2</v>
          </cell>
          <cell r="AZ25">
            <v>2</v>
          </cell>
          <cell r="BA25">
            <v>2</v>
          </cell>
          <cell r="BB25">
            <v>2</v>
          </cell>
          <cell r="BC25">
            <v>2</v>
          </cell>
          <cell r="BD25">
            <v>2</v>
          </cell>
          <cell r="BE25">
            <v>2</v>
          </cell>
          <cell r="BF25">
            <v>2</v>
          </cell>
          <cell r="BG25">
            <v>3</v>
          </cell>
          <cell r="BH25">
            <v>3</v>
          </cell>
          <cell r="BI25">
            <v>3</v>
          </cell>
          <cell r="BJ25">
            <v>3</v>
          </cell>
          <cell r="BK25">
            <v>3</v>
          </cell>
          <cell r="BL25">
            <v>3</v>
          </cell>
          <cell r="BM25">
            <v>3</v>
          </cell>
          <cell r="BN25">
            <v>3</v>
          </cell>
          <cell r="BO25">
            <v>3</v>
          </cell>
          <cell r="BP25">
            <v>3</v>
          </cell>
          <cell r="BQ25">
            <v>3</v>
          </cell>
          <cell r="BR25">
            <v>3</v>
          </cell>
          <cell r="BS25">
            <v>4</v>
          </cell>
          <cell r="BT25">
            <v>4</v>
          </cell>
          <cell r="BU25">
            <v>4</v>
          </cell>
          <cell r="BV25">
            <v>4</v>
          </cell>
          <cell r="BW25">
            <v>4</v>
          </cell>
          <cell r="BX25">
            <v>4</v>
          </cell>
          <cell r="BY25">
            <v>4</v>
          </cell>
          <cell r="BZ25">
            <v>4</v>
          </cell>
          <cell r="CA25">
            <v>4</v>
          </cell>
          <cell r="CB25">
            <v>4</v>
          </cell>
          <cell r="CC25">
            <v>4</v>
          </cell>
          <cell r="CD25">
            <v>4</v>
          </cell>
          <cell r="CE25">
            <v>5</v>
          </cell>
          <cell r="CF25">
            <v>5</v>
          </cell>
          <cell r="CG25">
            <v>5</v>
          </cell>
          <cell r="CH25">
            <v>5</v>
          </cell>
          <cell r="CI25">
            <v>5</v>
          </cell>
          <cell r="CJ25">
            <v>5</v>
          </cell>
          <cell r="CK25">
            <v>5</v>
          </cell>
          <cell r="CL25">
            <v>5</v>
          </cell>
          <cell r="CM25">
            <v>5</v>
          </cell>
          <cell r="CN25">
            <v>5</v>
          </cell>
          <cell r="CO25">
            <v>5</v>
          </cell>
          <cell r="CP25">
            <v>5</v>
          </cell>
          <cell r="CQ25">
            <v>6</v>
          </cell>
          <cell r="CR25">
            <v>6</v>
          </cell>
          <cell r="CS25">
            <v>6</v>
          </cell>
          <cell r="CT25">
            <v>6</v>
          </cell>
          <cell r="CU25">
            <v>6</v>
          </cell>
          <cell r="CV25">
            <v>6</v>
          </cell>
          <cell r="CW25">
            <v>6</v>
          </cell>
          <cell r="CX25">
            <v>6</v>
          </cell>
          <cell r="CY25">
            <v>6</v>
          </cell>
          <cell r="CZ25">
            <v>6</v>
          </cell>
          <cell r="DA25">
            <v>6</v>
          </cell>
          <cell r="DB25">
            <v>6</v>
          </cell>
          <cell r="DC25">
            <v>7</v>
          </cell>
          <cell r="DD25">
            <v>7</v>
          </cell>
          <cell r="DE25">
            <v>7</v>
          </cell>
          <cell r="DF25">
            <v>7</v>
          </cell>
          <cell r="DG25">
            <v>7</v>
          </cell>
          <cell r="DH25">
            <v>7</v>
          </cell>
          <cell r="DI25">
            <v>7</v>
          </cell>
          <cell r="DJ25">
            <v>7</v>
          </cell>
          <cell r="DK25">
            <v>7</v>
          </cell>
          <cell r="DL25">
            <v>7</v>
          </cell>
          <cell r="DM25">
            <v>7</v>
          </cell>
          <cell r="DN25">
            <v>7</v>
          </cell>
          <cell r="DO25">
            <v>8</v>
          </cell>
          <cell r="DP25">
            <v>8</v>
          </cell>
          <cell r="DQ25">
            <v>8</v>
          </cell>
          <cell r="DR25">
            <v>8</v>
          </cell>
          <cell r="DS25">
            <v>8</v>
          </cell>
          <cell r="DT25">
            <v>8</v>
          </cell>
          <cell r="DU25">
            <v>8</v>
          </cell>
          <cell r="DV25">
            <v>8</v>
          </cell>
          <cell r="DW25">
            <v>8</v>
          </cell>
          <cell r="DX25">
            <v>8</v>
          </cell>
          <cell r="DY25">
            <v>8</v>
          </cell>
          <cell r="DZ25">
            <v>8</v>
          </cell>
          <cell r="EA25">
            <v>9</v>
          </cell>
          <cell r="EB25">
            <v>9</v>
          </cell>
          <cell r="EC25">
            <v>9</v>
          </cell>
          <cell r="ED25">
            <v>9</v>
          </cell>
          <cell r="EE25">
            <v>9</v>
          </cell>
          <cell r="EF25">
            <v>9</v>
          </cell>
          <cell r="EG25">
            <v>9</v>
          </cell>
          <cell r="EH25">
            <v>9</v>
          </cell>
          <cell r="EI25">
            <v>9</v>
          </cell>
          <cell r="EJ25">
            <v>9</v>
          </cell>
          <cell r="EK25">
            <v>9</v>
          </cell>
          <cell r="EL25">
            <v>9</v>
          </cell>
          <cell r="EM25">
            <v>10</v>
          </cell>
          <cell r="EN25">
            <v>10</v>
          </cell>
          <cell r="EO25">
            <v>10</v>
          </cell>
          <cell r="EP25">
            <v>10</v>
          </cell>
          <cell r="EQ25">
            <v>10</v>
          </cell>
          <cell r="ER25">
            <v>10</v>
          </cell>
          <cell r="ES25">
            <v>10</v>
          </cell>
          <cell r="ET25">
            <v>10</v>
          </cell>
          <cell r="EU25">
            <v>10</v>
          </cell>
          <cell r="EV25">
            <v>10</v>
          </cell>
          <cell r="EW25">
            <v>10</v>
          </cell>
          <cell r="EX25">
            <v>10</v>
          </cell>
        </row>
        <row r="29">
          <cell r="AF29" t="str">
            <v>M-3</v>
          </cell>
          <cell r="AG29" t="str">
            <v>M-2</v>
          </cell>
          <cell r="AH29" t="str">
            <v>M-1</v>
          </cell>
          <cell r="AI29" t="str">
            <v>Y1M1</v>
          </cell>
          <cell r="AJ29" t="str">
            <v>Y1M2</v>
          </cell>
          <cell r="AK29" t="str">
            <v>Y1M3</v>
          </cell>
          <cell r="AL29" t="str">
            <v>Y1M4</v>
          </cell>
          <cell r="AM29" t="str">
            <v>Y1M5</v>
          </cell>
          <cell r="AN29" t="str">
            <v>Y1M6</v>
          </cell>
          <cell r="AO29" t="str">
            <v>Y1M7</v>
          </cell>
          <cell r="AP29" t="str">
            <v>Y1M8</v>
          </cell>
          <cell r="AQ29" t="str">
            <v>Y1M9</v>
          </cell>
          <cell r="AR29" t="str">
            <v>Y1M10</v>
          </cell>
          <cell r="AS29" t="str">
            <v>Y1M11</v>
          </cell>
          <cell r="AT29" t="str">
            <v>Y1M12</v>
          </cell>
          <cell r="AU29" t="str">
            <v>Y2M1</v>
          </cell>
          <cell r="AV29" t="str">
            <v>Y2M2</v>
          </cell>
          <cell r="AW29" t="str">
            <v>Y2M3</v>
          </cell>
          <cell r="AX29" t="str">
            <v>Y2M4</v>
          </cell>
          <cell r="AY29" t="str">
            <v>Y2M5</v>
          </cell>
          <cell r="AZ29" t="str">
            <v>Y2M6</v>
          </cell>
          <cell r="BA29" t="str">
            <v>Y2M7</v>
          </cell>
          <cell r="BB29" t="str">
            <v>Y2M8</v>
          </cell>
          <cell r="BC29" t="str">
            <v>Y2M9</v>
          </cell>
          <cell r="BD29" t="str">
            <v>Y2M10</v>
          </cell>
          <cell r="BE29" t="str">
            <v>Y2M11</v>
          </cell>
          <cell r="BF29" t="str">
            <v>Y2M12</v>
          </cell>
          <cell r="BG29" t="str">
            <v>Y3M1</v>
          </cell>
          <cell r="BH29" t="str">
            <v>Y3M2</v>
          </cell>
          <cell r="BI29" t="str">
            <v>Y3M3</v>
          </cell>
          <cell r="BJ29" t="str">
            <v>Y3M4</v>
          </cell>
          <cell r="BK29" t="str">
            <v>Y3M5</v>
          </cell>
          <cell r="BL29" t="str">
            <v>Y3M6</v>
          </cell>
          <cell r="BM29" t="str">
            <v>Y3M7</v>
          </cell>
          <cell r="BN29" t="str">
            <v>Y3M8</v>
          </cell>
          <cell r="BO29" t="str">
            <v>Y3M9</v>
          </cell>
          <cell r="BP29" t="str">
            <v>Y3M10</v>
          </cell>
          <cell r="BQ29" t="str">
            <v>Y3M11</v>
          </cell>
          <cell r="BR29" t="str">
            <v>Y3M12</v>
          </cell>
          <cell r="BS29" t="str">
            <v>Y4M1</v>
          </cell>
          <cell r="BT29" t="str">
            <v>Y4M2</v>
          </cell>
          <cell r="BU29" t="str">
            <v>Y4M3</v>
          </cell>
          <cell r="BV29" t="str">
            <v>Y4M4</v>
          </cell>
          <cell r="BW29" t="str">
            <v>Y4M5</v>
          </cell>
          <cell r="BX29" t="str">
            <v>Y4M6</v>
          </cell>
          <cell r="BY29" t="str">
            <v>Y4M7</v>
          </cell>
          <cell r="BZ29" t="str">
            <v>Y4M8</v>
          </cell>
          <cell r="CA29" t="str">
            <v>Y4M9</v>
          </cell>
          <cell r="CB29" t="str">
            <v>Y4M10</v>
          </cell>
          <cell r="CC29" t="str">
            <v>Y4M11</v>
          </cell>
          <cell r="CD29" t="str">
            <v>Y4M12</v>
          </cell>
          <cell r="CE29" t="str">
            <v>Y5M1</v>
          </cell>
          <cell r="CF29" t="str">
            <v>Y5M2</v>
          </cell>
          <cell r="CG29" t="str">
            <v>Y5M3</v>
          </cell>
          <cell r="CH29" t="str">
            <v>Y5M4</v>
          </cell>
          <cell r="CI29" t="str">
            <v>Y5M5</v>
          </cell>
          <cell r="CJ29" t="str">
            <v>Y5M6</v>
          </cell>
          <cell r="CK29" t="str">
            <v>Y5M7</v>
          </cell>
          <cell r="CL29" t="str">
            <v>Y5M8</v>
          </cell>
          <cell r="CM29" t="str">
            <v>Y5M9</v>
          </cell>
          <cell r="CN29" t="str">
            <v>Y5M10</v>
          </cell>
          <cell r="CO29" t="str">
            <v>Y5M11</v>
          </cell>
          <cell r="CP29" t="str">
            <v>Y5M12</v>
          </cell>
          <cell r="CQ29" t="str">
            <v>Y6M1</v>
          </cell>
          <cell r="CR29" t="str">
            <v>Y6M2</v>
          </cell>
          <cell r="CS29" t="str">
            <v>Y6M3</v>
          </cell>
          <cell r="CT29" t="str">
            <v>Y6M4</v>
          </cell>
          <cell r="CU29" t="str">
            <v>Y6M5</v>
          </cell>
          <cell r="CV29" t="str">
            <v>Y6M6</v>
          </cell>
          <cell r="CW29" t="str">
            <v>Y6M7</v>
          </cell>
          <cell r="CX29" t="str">
            <v>Y6M8</v>
          </cell>
          <cell r="CY29" t="str">
            <v>Y6M9</v>
          </cell>
          <cell r="CZ29" t="str">
            <v>Y6M10</v>
          </cell>
          <cell r="DA29" t="str">
            <v>Y6M11</v>
          </cell>
          <cell r="DB29" t="str">
            <v>Y6M12</v>
          </cell>
          <cell r="DC29" t="str">
            <v>Y7M1</v>
          </cell>
          <cell r="DD29" t="str">
            <v>Y7M2</v>
          </cell>
          <cell r="DE29" t="str">
            <v>Y7M3</v>
          </cell>
          <cell r="DF29" t="str">
            <v>Y7M4</v>
          </cell>
          <cell r="DG29" t="str">
            <v>Y7M5</v>
          </cell>
          <cell r="DH29" t="str">
            <v>Y7M6</v>
          </cell>
          <cell r="DI29" t="str">
            <v>Y7M7</v>
          </cell>
          <cell r="DJ29" t="str">
            <v>Y7M8</v>
          </cell>
          <cell r="DK29" t="str">
            <v>Y7M9</v>
          </cell>
          <cell r="DL29" t="str">
            <v>Y7M10</v>
          </cell>
          <cell r="DM29" t="str">
            <v>Y7M11</v>
          </cell>
          <cell r="DN29" t="str">
            <v>Y7M12</v>
          </cell>
          <cell r="DO29" t="str">
            <v>Y8M1</v>
          </cell>
          <cell r="DP29" t="str">
            <v>Y8M2</v>
          </cell>
          <cell r="DQ29" t="str">
            <v>Y8M3</v>
          </cell>
          <cell r="DR29" t="str">
            <v>Y8M4</v>
          </cell>
          <cell r="DS29" t="str">
            <v>Y8M5</v>
          </cell>
          <cell r="DT29" t="str">
            <v>Y8M6</v>
          </cell>
          <cell r="DU29" t="str">
            <v>Y8M7</v>
          </cell>
          <cell r="DV29" t="str">
            <v>Y8M8</v>
          </cell>
          <cell r="DW29" t="str">
            <v>Y8M9</v>
          </cell>
          <cell r="DX29" t="str">
            <v>Y8M10</v>
          </cell>
          <cell r="DY29" t="str">
            <v>Y8M11</v>
          </cell>
          <cell r="DZ29" t="str">
            <v>Y8M12</v>
          </cell>
          <cell r="EA29" t="str">
            <v>Y9M1</v>
          </cell>
          <cell r="EB29" t="str">
            <v>Y9M2</v>
          </cell>
          <cell r="EC29" t="str">
            <v>Y9M3</v>
          </cell>
          <cell r="ED29" t="str">
            <v>Y9M4</v>
          </cell>
          <cell r="EE29" t="str">
            <v>Y9M5</v>
          </cell>
          <cell r="EF29" t="str">
            <v>Y9M6</v>
          </cell>
          <cell r="EG29" t="str">
            <v>Y9M7</v>
          </cell>
          <cell r="EH29" t="str">
            <v>Y9M8</v>
          </cell>
          <cell r="EI29" t="str">
            <v>Y9M9</v>
          </cell>
          <cell r="EJ29" t="str">
            <v>Y9M10</v>
          </cell>
          <cell r="EK29" t="str">
            <v>Y9M11</v>
          </cell>
          <cell r="EL29" t="str">
            <v>Y9M12</v>
          </cell>
          <cell r="EM29" t="str">
            <v>Y10M1</v>
          </cell>
          <cell r="EN29" t="str">
            <v>Y10M2</v>
          </cell>
          <cell r="EO29" t="str">
            <v>Y10M3</v>
          </cell>
          <cell r="EP29" t="str">
            <v>Y10M4</v>
          </cell>
          <cell r="EQ29" t="str">
            <v>Y10M5</v>
          </cell>
          <cell r="ER29" t="str">
            <v>Y10M6</v>
          </cell>
          <cell r="ES29" t="str">
            <v>Y10M7</v>
          </cell>
          <cell r="ET29" t="str">
            <v>Y10M8</v>
          </cell>
          <cell r="EU29" t="str">
            <v>Y10M9</v>
          </cell>
          <cell r="EV29" t="str">
            <v>Y10M10</v>
          </cell>
          <cell r="EW29" t="str">
            <v>Y10M11</v>
          </cell>
          <cell r="EX29" t="str">
            <v>Y10M12</v>
          </cell>
        </row>
        <row r="31">
          <cell r="AF31">
            <v>1</v>
          </cell>
          <cell r="AG31">
            <v>1</v>
          </cell>
          <cell r="AH31">
            <v>1</v>
          </cell>
          <cell r="AI31">
            <v>1</v>
          </cell>
          <cell r="AJ31">
            <v>1</v>
          </cell>
          <cell r="AK31">
            <v>1</v>
          </cell>
          <cell r="AL31">
            <v>1</v>
          </cell>
          <cell r="AM31">
            <v>1</v>
          </cell>
          <cell r="AN31">
            <v>1</v>
          </cell>
          <cell r="AO31">
            <v>1</v>
          </cell>
          <cell r="AP31">
            <v>1</v>
          </cell>
          <cell r="AQ31">
            <v>1</v>
          </cell>
          <cell r="AR31">
            <v>1</v>
          </cell>
          <cell r="AS31">
            <v>1</v>
          </cell>
          <cell r="AT31">
            <v>1</v>
          </cell>
          <cell r="AU31">
            <v>1</v>
          </cell>
          <cell r="AV31">
            <v>1</v>
          </cell>
          <cell r="AW31">
            <v>1</v>
          </cell>
          <cell r="AX31">
            <v>1</v>
          </cell>
          <cell r="AY31">
            <v>1</v>
          </cell>
          <cell r="AZ31">
            <v>1</v>
          </cell>
          <cell r="BA31">
            <v>1</v>
          </cell>
          <cell r="BB31">
            <v>1</v>
          </cell>
          <cell r="BC31">
            <v>1</v>
          </cell>
          <cell r="BD31">
            <v>1</v>
          </cell>
          <cell r="BE31">
            <v>1</v>
          </cell>
          <cell r="BF31">
            <v>1</v>
          </cell>
          <cell r="BG31">
            <v>1</v>
          </cell>
          <cell r="BH31">
            <v>1</v>
          </cell>
          <cell r="BI31">
            <v>1</v>
          </cell>
          <cell r="BJ31">
            <v>1</v>
          </cell>
          <cell r="BK31">
            <v>1</v>
          </cell>
          <cell r="BL31">
            <v>1</v>
          </cell>
          <cell r="BM31">
            <v>1</v>
          </cell>
          <cell r="BN31">
            <v>1</v>
          </cell>
          <cell r="BO31">
            <v>1</v>
          </cell>
          <cell r="BP31">
            <v>1</v>
          </cell>
          <cell r="BQ31">
            <v>1</v>
          </cell>
          <cell r="BR31">
            <v>1</v>
          </cell>
          <cell r="BS31">
            <v>1</v>
          </cell>
          <cell r="BT31">
            <v>1</v>
          </cell>
          <cell r="BU31">
            <v>1</v>
          </cell>
          <cell r="BV31">
            <v>1</v>
          </cell>
          <cell r="BW31">
            <v>1</v>
          </cell>
          <cell r="BX31">
            <v>1</v>
          </cell>
          <cell r="BY31">
            <v>1</v>
          </cell>
          <cell r="BZ31">
            <v>1</v>
          </cell>
          <cell r="CA31">
            <v>1</v>
          </cell>
          <cell r="CB31">
            <v>1</v>
          </cell>
          <cell r="CC31">
            <v>1</v>
          </cell>
          <cell r="CD31">
            <v>1</v>
          </cell>
          <cell r="CE31">
            <v>1</v>
          </cell>
          <cell r="CF31">
            <v>1</v>
          </cell>
          <cell r="CG31">
            <v>1</v>
          </cell>
          <cell r="CH31">
            <v>1</v>
          </cell>
          <cell r="CI31">
            <v>1</v>
          </cell>
          <cell r="CJ31">
            <v>1</v>
          </cell>
          <cell r="CK31">
            <v>1</v>
          </cell>
          <cell r="CL31">
            <v>1</v>
          </cell>
          <cell r="CM31">
            <v>1</v>
          </cell>
          <cell r="CN31">
            <v>1</v>
          </cell>
          <cell r="CO31">
            <v>1</v>
          </cell>
          <cell r="CP31">
            <v>1</v>
          </cell>
          <cell r="CQ31">
            <v>1</v>
          </cell>
          <cell r="CR31">
            <v>1</v>
          </cell>
          <cell r="CS31">
            <v>1</v>
          </cell>
          <cell r="CT31">
            <v>0</v>
          </cell>
          <cell r="CU31">
            <v>0</v>
          </cell>
          <cell r="CV31">
            <v>0</v>
          </cell>
          <cell r="CW31">
            <v>0</v>
          </cell>
          <cell r="CX31">
            <v>0</v>
          </cell>
          <cell r="CY31">
            <v>0</v>
          </cell>
          <cell r="CZ31">
            <v>0</v>
          </cell>
          <cell r="DA31">
            <v>0</v>
          </cell>
          <cell r="DB31">
            <v>0</v>
          </cell>
          <cell r="DC31">
            <v>0</v>
          </cell>
          <cell r="DD31">
            <v>0</v>
          </cell>
          <cell r="DE31">
            <v>0</v>
          </cell>
          <cell r="DF31">
            <v>0</v>
          </cell>
          <cell r="DG31">
            <v>0</v>
          </cell>
          <cell r="DH31">
            <v>0</v>
          </cell>
          <cell r="DI31">
            <v>0</v>
          </cell>
          <cell r="DJ31">
            <v>0</v>
          </cell>
          <cell r="DK31">
            <v>0</v>
          </cell>
          <cell r="DL31">
            <v>0</v>
          </cell>
          <cell r="DM31">
            <v>0</v>
          </cell>
          <cell r="DN31">
            <v>0</v>
          </cell>
          <cell r="DO31">
            <v>0</v>
          </cell>
          <cell r="DP31">
            <v>0</v>
          </cell>
          <cell r="DQ31">
            <v>0</v>
          </cell>
          <cell r="DR31">
            <v>0</v>
          </cell>
          <cell r="DS31">
            <v>0</v>
          </cell>
          <cell r="DT31">
            <v>0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  <cell r="DY31">
            <v>0</v>
          </cell>
          <cell r="DZ31">
            <v>0</v>
          </cell>
          <cell r="EA31">
            <v>0</v>
          </cell>
          <cell r="EB31">
            <v>0</v>
          </cell>
          <cell r="EC31">
            <v>0</v>
          </cell>
          <cell r="ED31">
            <v>0</v>
          </cell>
          <cell r="EE31">
            <v>0</v>
          </cell>
          <cell r="EF31">
            <v>0</v>
          </cell>
          <cell r="EG31">
            <v>0</v>
          </cell>
          <cell r="EH31">
            <v>0</v>
          </cell>
          <cell r="EI31">
            <v>0</v>
          </cell>
          <cell r="EJ31">
            <v>0</v>
          </cell>
          <cell r="EK31">
            <v>0</v>
          </cell>
          <cell r="EL31">
            <v>0</v>
          </cell>
          <cell r="EM31">
            <v>0</v>
          </cell>
          <cell r="EN31">
            <v>0</v>
          </cell>
          <cell r="EO31">
            <v>0</v>
          </cell>
          <cell r="EP31">
            <v>0</v>
          </cell>
          <cell r="EQ31">
            <v>0</v>
          </cell>
          <cell r="ER31">
            <v>0</v>
          </cell>
          <cell r="ES31">
            <v>0</v>
          </cell>
          <cell r="ET31">
            <v>0</v>
          </cell>
          <cell r="EU31">
            <v>0</v>
          </cell>
          <cell r="EV31">
            <v>0</v>
          </cell>
          <cell r="EW31">
            <v>0</v>
          </cell>
          <cell r="EX31">
            <v>0</v>
          </cell>
        </row>
        <row r="32">
          <cell r="AF32">
            <v>66</v>
          </cell>
          <cell r="AG32">
            <v>65</v>
          </cell>
          <cell r="AH32">
            <v>64</v>
          </cell>
          <cell r="AI32">
            <v>63</v>
          </cell>
          <cell r="AJ32">
            <v>62</v>
          </cell>
          <cell r="AK32">
            <v>61</v>
          </cell>
          <cell r="AL32">
            <v>60</v>
          </cell>
          <cell r="AM32">
            <v>59</v>
          </cell>
          <cell r="AN32">
            <v>58</v>
          </cell>
          <cell r="AO32">
            <v>57</v>
          </cell>
          <cell r="AP32">
            <v>56</v>
          </cell>
          <cell r="AQ32">
            <v>55</v>
          </cell>
          <cell r="AR32">
            <v>54</v>
          </cell>
          <cell r="AS32">
            <v>53</v>
          </cell>
          <cell r="AT32">
            <v>52</v>
          </cell>
          <cell r="AU32">
            <v>51</v>
          </cell>
          <cell r="AV32">
            <v>50</v>
          </cell>
          <cell r="AW32">
            <v>49</v>
          </cell>
          <cell r="AX32">
            <v>48</v>
          </cell>
          <cell r="AY32">
            <v>47</v>
          </cell>
          <cell r="AZ32">
            <v>46</v>
          </cell>
          <cell r="BA32">
            <v>45</v>
          </cell>
          <cell r="BB32">
            <v>44</v>
          </cell>
          <cell r="BC32">
            <v>43</v>
          </cell>
          <cell r="BD32">
            <v>42</v>
          </cell>
          <cell r="BE32">
            <v>41</v>
          </cell>
          <cell r="BF32">
            <v>40</v>
          </cell>
          <cell r="BG32">
            <v>39</v>
          </cell>
          <cell r="BH32">
            <v>38</v>
          </cell>
          <cell r="BI32">
            <v>37</v>
          </cell>
          <cell r="BJ32">
            <v>36</v>
          </cell>
          <cell r="BK32">
            <v>35</v>
          </cell>
          <cell r="BL32">
            <v>34</v>
          </cell>
          <cell r="BM32">
            <v>33</v>
          </cell>
          <cell r="BN32">
            <v>32</v>
          </cell>
          <cell r="BO32">
            <v>31</v>
          </cell>
          <cell r="BP32">
            <v>30</v>
          </cell>
          <cell r="BQ32">
            <v>29</v>
          </cell>
          <cell r="BR32">
            <v>28</v>
          </cell>
          <cell r="BS32">
            <v>27</v>
          </cell>
          <cell r="BT32">
            <v>26</v>
          </cell>
          <cell r="BU32">
            <v>25</v>
          </cell>
          <cell r="BV32">
            <v>24</v>
          </cell>
          <cell r="BW32">
            <v>23</v>
          </cell>
          <cell r="BX32">
            <v>22</v>
          </cell>
          <cell r="BY32">
            <v>21</v>
          </cell>
          <cell r="BZ32">
            <v>20</v>
          </cell>
          <cell r="CA32">
            <v>19</v>
          </cell>
          <cell r="CB32">
            <v>18</v>
          </cell>
          <cell r="CC32">
            <v>17</v>
          </cell>
          <cell r="CD32">
            <v>16</v>
          </cell>
          <cell r="CE32">
            <v>15</v>
          </cell>
          <cell r="CF32">
            <v>14</v>
          </cell>
          <cell r="CG32">
            <v>13</v>
          </cell>
          <cell r="CH32">
            <v>12</v>
          </cell>
          <cell r="CI32">
            <v>11</v>
          </cell>
          <cell r="CJ32">
            <v>10</v>
          </cell>
          <cell r="CK32">
            <v>9</v>
          </cell>
          <cell r="CL32">
            <v>8</v>
          </cell>
          <cell r="CM32">
            <v>7</v>
          </cell>
          <cell r="CN32">
            <v>6</v>
          </cell>
          <cell r="CO32">
            <v>5</v>
          </cell>
          <cell r="CP32">
            <v>4</v>
          </cell>
          <cell r="CQ32">
            <v>3</v>
          </cell>
          <cell r="CR32">
            <v>2</v>
          </cell>
          <cell r="CS32">
            <v>1</v>
          </cell>
          <cell r="CT32">
            <v>0</v>
          </cell>
          <cell r="CU32">
            <v>0</v>
          </cell>
          <cell r="CV32">
            <v>0</v>
          </cell>
          <cell r="CW32">
            <v>0</v>
          </cell>
          <cell r="CX32">
            <v>0</v>
          </cell>
          <cell r="CY32">
            <v>0</v>
          </cell>
          <cell r="CZ32">
            <v>0</v>
          </cell>
          <cell r="DA32">
            <v>0</v>
          </cell>
          <cell r="DB32">
            <v>0</v>
          </cell>
          <cell r="DC32">
            <v>0</v>
          </cell>
          <cell r="DD32">
            <v>0</v>
          </cell>
          <cell r="DE32">
            <v>0</v>
          </cell>
          <cell r="DF32">
            <v>0</v>
          </cell>
          <cell r="DG32">
            <v>0</v>
          </cell>
          <cell r="DH32">
            <v>0</v>
          </cell>
          <cell r="DI32">
            <v>0</v>
          </cell>
          <cell r="DJ32">
            <v>0</v>
          </cell>
          <cell r="DK32">
            <v>0</v>
          </cell>
          <cell r="DL32">
            <v>0</v>
          </cell>
          <cell r="DM32">
            <v>0</v>
          </cell>
          <cell r="DN32">
            <v>0</v>
          </cell>
          <cell r="DO32">
            <v>0</v>
          </cell>
          <cell r="DP32">
            <v>0</v>
          </cell>
          <cell r="DQ32">
            <v>0</v>
          </cell>
          <cell r="DR32">
            <v>0</v>
          </cell>
          <cell r="DS32">
            <v>0</v>
          </cell>
          <cell r="DT32">
            <v>0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  <cell r="DY32">
            <v>0</v>
          </cell>
          <cell r="DZ32">
            <v>0</v>
          </cell>
          <cell r="EA32">
            <v>0</v>
          </cell>
          <cell r="EB32">
            <v>0</v>
          </cell>
          <cell r="EC32">
            <v>0</v>
          </cell>
          <cell r="ED32">
            <v>0</v>
          </cell>
          <cell r="EE32">
            <v>0</v>
          </cell>
          <cell r="EF32">
            <v>0</v>
          </cell>
          <cell r="EG32">
            <v>0</v>
          </cell>
          <cell r="EH32">
            <v>0</v>
          </cell>
          <cell r="EI32">
            <v>0</v>
          </cell>
          <cell r="EJ32">
            <v>0</v>
          </cell>
          <cell r="EK32">
            <v>0</v>
          </cell>
          <cell r="EL32">
            <v>0</v>
          </cell>
          <cell r="EM32">
            <v>0</v>
          </cell>
          <cell r="EN32">
            <v>0</v>
          </cell>
          <cell r="EO32">
            <v>0</v>
          </cell>
          <cell r="EP32">
            <v>0</v>
          </cell>
          <cell r="EQ32">
            <v>0</v>
          </cell>
          <cell r="ER32">
            <v>0</v>
          </cell>
          <cell r="ES32">
            <v>0</v>
          </cell>
          <cell r="ET32">
            <v>0</v>
          </cell>
          <cell r="EU32">
            <v>0</v>
          </cell>
          <cell r="EV32">
            <v>0</v>
          </cell>
          <cell r="EW32">
            <v>0</v>
          </cell>
          <cell r="EX32">
            <v>0</v>
          </cell>
        </row>
        <row r="35">
          <cell r="AF35" t="str">
            <v>Year 0</v>
          </cell>
          <cell r="AG35" t="str">
            <v>Year 0</v>
          </cell>
          <cell r="AH35" t="str">
            <v>Year 0</v>
          </cell>
          <cell r="AI35" t="str">
            <v>Q1</v>
          </cell>
          <cell r="AJ35" t="str">
            <v>Q1</v>
          </cell>
          <cell r="AK35" t="str">
            <v>Q1</v>
          </cell>
          <cell r="AL35" t="str">
            <v>Q2</v>
          </cell>
          <cell r="AM35" t="str">
            <v>Q2</v>
          </cell>
          <cell r="AN35" t="str">
            <v>Q2</v>
          </cell>
          <cell r="AO35" t="str">
            <v>Q3</v>
          </cell>
          <cell r="AP35" t="str">
            <v>Q3</v>
          </cell>
          <cell r="AQ35" t="str">
            <v>Q3</v>
          </cell>
          <cell r="AR35" t="str">
            <v>Q4</v>
          </cell>
          <cell r="AS35" t="str">
            <v>Q4</v>
          </cell>
          <cell r="AT35" t="str">
            <v>Q4</v>
          </cell>
          <cell r="AU35" t="str">
            <v>Year 2</v>
          </cell>
          <cell r="AV35" t="str">
            <v>Year 2</v>
          </cell>
          <cell r="AW35" t="str">
            <v>Year 2</v>
          </cell>
          <cell r="AX35" t="str">
            <v>Year 2</v>
          </cell>
          <cell r="AY35" t="str">
            <v>Year 2</v>
          </cell>
          <cell r="AZ35" t="str">
            <v>Year 2</v>
          </cell>
          <cell r="BA35" t="str">
            <v>Year 2</v>
          </cell>
          <cell r="BB35" t="str">
            <v>Year 2</v>
          </cell>
          <cell r="BC35" t="str">
            <v>Year 2</v>
          </cell>
          <cell r="BD35" t="str">
            <v>Year 2</v>
          </cell>
          <cell r="BE35" t="str">
            <v>Year 2</v>
          </cell>
          <cell r="BF35" t="str">
            <v>Year 2</v>
          </cell>
          <cell r="BG35" t="str">
            <v>Year 3</v>
          </cell>
          <cell r="BH35" t="str">
            <v>Year 3</v>
          </cell>
          <cell r="BI35" t="str">
            <v>Year 3</v>
          </cell>
          <cell r="BJ35" t="str">
            <v>Year 3</v>
          </cell>
          <cell r="BK35" t="str">
            <v>Year 3</v>
          </cell>
          <cell r="BL35" t="str">
            <v>Year 3</v>
          </cell>
          <cell r="BM35" t="str">
            <v>Year 3</v>
          </cell>
          <cell r="BN35" t="str">
            <v>Year 3</v>
          </cell>
          <cell r="BO35" t="str">
            <v>Year 3</v>
          </cell>
          <cell r="BP35" t="str">
            <v>Year 3</v>
          </cell>
          <cell r="BQ35" t="str">
            <v>Year 3</v>
          </cell>
          <cell r="BR35" t="str">
            <v>Year 3</v>
          </cell>
          <cell r="BS35" t="str">
            <v>Year 4</v>
          </cell>
          <cell r="BT35" t="str">
            <v>Year 4</v>
          </cell>
          <cell r="BU35" t="str">
            <v>Year 4</v>
          </cell>
          <cell r="BV35" t="str">
            <v>Year 4</v>
          </cell>
          <cell r="BW35" t="str">
            <v>Year 4</v>
          </cell>
          <cell r="BX35" t="str">
            <v>Year 4</v>
          </cell>
          <cell r="BY35" t="str">
            <v>Year 4</v>
          </cell>
          <cell r="BZ35" t="str">
            <v>Year 4</v>
          </cell>
          <cell r="CA35" t="str">
            <v>Year 4</v>
          </cell>
          <cell r="CB35" t="str">
            <v>Year 4</v>
          </cell>
          <cell r="CC35" t="str">
            <v>Year 4</v>
          </cell>
          <cell r="CD35" t="str">
            <v>Year 4</v>
          </cell>
          <cell r="CE35" t="str">
            <v>Year 5</v>
          </cell>
          <cell r="CF35" t="str">
            <v>Year 5</v>
          </cell>
          <cell r="CG35" t="str">
            <v>Year 5</v>
          </cell>
          <cell r="CH35" t="str">
            <v>Year 5</v>
          </cell>
          <cell r="CI35" t="str">
            <v>Year 5</v>
          </cell>
          <cell r="CJ35" t="str">
            <v>Year 5</v>
          </cell>
          <cell r="CK35" t="str">
            <v>Year 5</v>
          </cell>
          <cell r="CL35" t="str">
            <v>Year 5</v>
          </cell>
          <cell r="CM35" t="str">
            <v>Year 5</v>
          </cell>
          <cell r="CN35" t="str">
            <v>Year 5</v>
          </cell>
          <cell r="CO35" t="str">
            <v>Year 5</v>
          </cell>
          <cell r="CP35" t="str">
            <v>Year 5</v>
          </cell>
          <cell r="CQ35" t="str">
            <v>Year 6</v>
          </cell>
          <cell r="CR35" t="str">
            <v>Year 6</v>
          </cell>
          <cell r="CS35" t="str">
            <v>Year 6</v>
          </cell>
          <cell r="CT35" t="str">
            <v>Year 6</v>
          </cell>
          <cell r="CU35" t="str">
            <v>Year 6</v>
          </cell>
          <cell r="CV35" t="str">
            <v>Year 6</v>
          </cell>
          <cell r="CW35" t="str">
            <v>Year 6</v>
          </cell>
          <cell r="CX35" t="str">
            <v>Year 6</v>
          </cell>
          <cell r="CY35" t="str">
            <v>Year 6</v>
          </cell>
          <cell r="CZ35" t="str">
            <v>Year 6</v>
          </cell>
          <cell r="DA35" t="str">
            <v>Year 6</v>
          </cell>
          <cell r="DB35" t="str">
            <v>Year 6</v>
          </cell>
          <cell r="DC35" t="str">
            <v>Year 7</v>
          </cell>
          <cell r="DD35" t="str">
            <v>Year 7</v>
          </cell>
          <cell r="DE35" t="str">
            <v>Year 7</v>
          </cell>
          <cell r="DF35" t="str">
            <v>Year 7</v>
          </cell>
          <cell r="DG35" t="str">
            <v>Year 7</v>
          </cell>
          <cell r="DH35" t="str">
            <v>Year 7</v>
          </cell>
          <cell r="DI35" t="str">
            <v>Year 7</v>
          </cell>
          <cell r="DJ35" t="str">
            <v>Year 7</v>
          </cell>
          <cell r="DK35" t="str">
            <v>Year 7</v>
          </cell>
          <cell r="DL35" t="str">
            <v>Year 7</v>
          </cell>
          <cell r="DM35" t="str">
            <v>Year 7</v>
          </cell>
          <cell r="DN35" t="str">
            <v>Year 7</v>
          </cell>
          <cell r="DO35" t="str">
            <v>Year 8</v>
          </cell>
          <cell r="DP35" t="str">
            <v>Year 8</v>
          </cell>
          <cell r="DQ35" t="str">
            <v>Year 8</v>
          </cell>
          <cell r="DR35" t="str">
            <v>Year 8</v>
          </cell>
          <cell r="DS35" t="str">
            <v>Year 8</v>
          </cell>
          <cell r="DT35" t="str">
            <v>Year 8</v>
          </cell>
          <cell r="DU35" t="str">
            <v>Year 8</v>
          </cell>
          <cell r="DV35" t="str">
            <v>Year 8</v>
          </cell>
          <cell r="DW35" t="str">
            <v>Year 8</v>
          </cell>
          <cell r="DX35" t="str">
            <v>Year 8</v>
          </cell>
          <cell r="DY35" t="str">
            <v>Year 8</v>
          </cell>
          <cell r="DZ35" t="str">
            <v>Year 8</v>
          </cell>
          <cell r="EA35" t="str">
            <v>Year 9</v>
          </cell>
          <cell r="EB35" t="str">
            <v>Year 9</v>
          </cell>
          <cell r="EC35" t="str">
            <v>Year 9</v>
          </cell>
          <cell r="ED35" t="str">
            <v>Year 9</v>
          </cell>
          <cell r="EE35" t="str">
            <v>Year 9</v>
          </cell>
          <cell r="EF35" t="str">
            <v>Year 9</v>
          </cell>
          <cell r="EG35" t="str">
            <v>Year 9</v>
          </cell>
          <cell r="EH35" t="str">
            <v>Year 9</v>
          </cell>
          <cell r="EI35" t="str">
            <v>Year 9</v>
          </cell>
          <cell r="EJ35" t="str">
            <v>Year 9</v>
          </cell>
          <cell r="EK35" t="str">
            <v>Year 9</v>
          </cell>
          <cell r="EL35" t="str">
            <v>Year 9</v>
          </cell>
          <cell r="EM35" t="str">
            <v>Year 10</v>
          </cell>
          <cell r="EN35" t="str">
            <v>Year 10</v>
          </cell>
          <cell r="EO35" t="str">
            <v>Year 10</v>
          </cell>
          <cell r="EP35" t="str">
            <v>Year 10</v>
          </cell>
          <cell r="EQ35" t="str">
            <v>Year 10</v>
          </cell>
          <cell r="ER35" t="str">
            <v>Year 10</v>
          </cell>
          <cell r="ES35" t="str">
            <v>Year 10</v>
          </cell>
          <cell r="ET35" t="str">
            <v>Year 10</v>
          </cell>
          <cell r="EU35" t="str">
            <v>Year 10</v>
          </cell>
          <cell r="EV35" t="str">
            <v>Year 10</v>
          </cell>
          <cell r="EW35" t="str">
            <v>Year 10</v>
          </cell>
          <cell r="EX35" t="str">
            <v>Year 10</v>
          </cell>
        </row>
        <row r="41">
          <cell r="A41" t="str">
            <v>Annual</v>
          </cell>
        </row>
        <row r="43">
          <cell r="AF43" t="str">
            <v>Year 0</v>
          </cell>
          <cell r="AG43" t="str">
            <v>Year 1</v>
          </cell>
          <cell r="AH43" t="str">
            <v>Year 2</v>
          </cell>
          <cell r="AI43" t="str">
            <v>Year 3</v>
          </cell>
          <cell r="AJ43" t="str">
            <v>Year 4</v>
          </cell>
          <cell r="AK43" t="str">
            <v>Year 5</v>
          </cell>
          <cell r="AL43" t="str">
            <v>Year 6</v>
          </cell>
          <cell r="AM43" t="str">
            <v>Year 7</v>
          </cell>
          <cell r="AN43" t="str">
            <v>Year 8</v>
          </cell>
          <cell r="AO43" t="str">
            <v>Year 9</v>
          </cell>
          <cell r="AP43" t="str">
            <v>Year 10</v>
          </cell>
        </row>
        <row r="44">
          <cell r="AF44">
            <v>39722</v>
          </cell>
          <cell r="AG44">
            <v>39814</v>
          </cell>
          <cell r="AH44">
            <v>40179</v>
          </cell>
          <cell r="AI44">
            <v>40544</v>
          </cell>
          <cell r="AJ44">
            <v>40909</v>
          </cell>
          <cell r="AK44">
            <v>41275</v>
          </cell>
          <cell r="AL44">
            <v>41640</v>
          </cell>
          <cell r="AM44">
            <v>42005</v>
          </cell>
          <cell r="AN44">
            <v>42370</v>
          </cell>
          <cell r="AO44">
            <v>42736</v>
          </cell>
          <cell r="AP44">
            <v>43101</v>
          </cell>
        </row>
        <row r="45">
          <cell r="AF45">
            <v>39813</v>
          </cell>
          <cell r="AG45">
            <v>40178</v>
          </cell>
          <cell r="AH45">
            <v>40543</v>
          </cell>
          <cell r="AI45">
            <v>40908</v>
          </cell>
          <cell r="AJ45">
            <v>41274</v>
          </cell>
          <cell r="AK45">
            <v>41639</v>
          </cell>
          <cell r="AL45">
            <v>42004</v>
          </cell>
          <cell r="AM45">
            <v>42369</v>
          </cell>
          <cell r="AN45">
            <v>42735</v>
          </cell>
          <cell r="AO45">
            <v>43100</v>
          </cell>
          <cell r="AP45">
            <v>43465</v>
          </cell>
        </row>
        <row r="51">
          <cell r="A51" t="str">
            <v>Quarterly</v>
          </cell>
        </row>
      </sheetData>
      <sheetData sheetId="8">
        <row r="1">
          <cell r="D1">
            <v>0</v>
          </cell>
        </row>
        <row r="4">
          <cell r="A4" t="str">
            <v>Main Input</v>
          </cell>
          <cell r="AF4" t="str">
            <v>Year 0</v>
          </cell>
          <cell r="AG4" t="str">
            <v>Year 0</v>
          </cell>
          <cell r="AH4" t="str">
            <v>Year 0</v>
          </cell>
          <cell r="AI4" t="str">
            <v>Q1</v>
          </cell>
          <cell r="AJ4" t="str">
            <v>Q1</v>
          </cell>
          <cell r="AK4" t="str">
            <v>Q1</v>
          </cell>
          <cell r="AL4" t="str">
            <v>Q2</v>
          </cell>
          <cell r="AM4" t="str">
            <v>Q2</v>
          </cell>
          <cell r="AN4" t="str">
            <v>Q2</v>
          </cell>
          <cell r="AO4" t="str">
            <v>Q3</v>
          </cell>
          <cell r="AP4" t="str">
            <v>Q3</v>
          </cell>
          <cell r="AQ4" t="str">
            <v>Q3</v>
          </cell>
          <cell r="AR4" t="str">
            <v>Q4</v>
          </cell>
          <cell r="AS4" t="str">
            <v>Q4</v>
          </cell>
          <cell r="AT4" t="str">
            <v>Q4</v>
          </cell>
          <cell r="AU4" t="str">
            <v>Year 2</v>
          </cell>
          <cell r="AV4" t="str">
            <v>Year 2</v>
          </cell>
          <cell r="AW4" t="str">
            <v>Year 2</v>
          </cell>
          <cell r="AX4" t="str">
            <v>Year 2</v>
          </cell>
          <cell r="AY4" t="str">
            <v>Year 2</v>
          </cell>
          <cell r="AZ4" t="str">
            <v>Year 2</v>
          </cell>
          <cell r="BA4" t="str">
            <v>Year 2</v>
          </cell>
          <cell r="BB4" t="str">
            <v>Year 2</v>
          </cell>
          <cell r="BC4" t="str">
            <v>Year 2</v>
          </cell>
          <cell r="BD4" t="str">
            <v>Year 2</v>
          </cell>
          <cell r="BE4" t="str">
            <v>Year 2</v>
          </cell>
          <cell r="BF4" t="str">
            <v>Year 2</v>
          </cell>
          <cell r="BG4" t="str">
            <v>Year 3</v>
          </cell>
          <cell r="BH4" t="str">
            <v>Year 3</v>
          </cell>
          <cell r="BI4" t="str">
            <v>Year 3</v>
          </cell>
          <cell r="BJ4" t="str">
            <v>Year 3</v>
          </cell>
          <cell r="BK4" t="str">
            <v>Year 3</v>
          </cell>
          <cell r="BL4" t="str">
            <v>Year 3</v>
          </cell>
          <cell r="BM4" t="str">
            <v>Year 3</v>
          </cell>
          <cell r="BN4" t="str">
            <v>Year 3</v>
          </cell>
          <cell r="BO4" t="str">
            <v>Year 3</v>
          </cell>
          <cell r="BP4" t="str">
            <v>Year 3</v>
          </cell>
          <cell r="BQ4" t="str">
            <v>Year 3</v>
          </cell>
          <cell r="BR4" t="str">
            <v>Year 3</v>
          </cell>
          <cell r="BS4" t="str">
            <v>Year 4</v>
          </cell>
          <cell r="BT4" t="str">
            <v>Year 4</v>
          </cell>
          <cell r="BU4" t="str">
            <v>Year 4</v>
          </cell>
          <cell r="BV4" t="str">
            <v>Year 4</v>
          </cell>
          <cell r="BW4" t="str">
            <v>Year 4</v>
          </cell>
          <cell r="BX4" t="str">
            <v>Year 4</v>
          </cell>
          <cell r="BY4" t="str">
            <v>Year 4</v>
          </cell>
          <cell r="BZ4" t="str">
            <v>Year 4</v>
          </cell>
          <cell r="CA4" t="str">
            <v>Year 4</v>
          </cell>
          <cell r="CB4" t="str">
            <v>Year 4</v>
          </cell>
          <cell r="CC4" t="str">
            <v>Year 4</v>
          </cell>
          <cell r="CD4" t="str">
            <v>Year 4</v>
          </cell>
          <cell r="CE4" t="str">
            <v>Year 5</v>
          </cell>
          <cell r="CF4" t="str">
            <v>Year 5</v>
          </cell>
          <cell r="CG4" t="str">
            <v>Year 5</v>
          </cell>
          <cell r="CH4" t="str">
            <v>Year 5</v>
          </cell>
          <cell r="CI4" t="str">
            <v>Year 5</v>
          </cell>
          <cell r="CJ4" t="str">
            <v>Year 5</v>
          </cell>
          <cell r="CK4" t="str">
            <v>Year 5</v>
          </cell>
          <cell r="CL4" t="str">
            <v>Year 5</v>
          </cell>
          <cell r="CM4" t="str">
            <v>Year 5</v>
          </cell>
          <cell r="CN4" t="str">
            <v>Year 5</v>
          </cell>
          <cell r="CO4" t="str">
            <v>Year 5</v>
          </cell>
          <cell r="CP4" t="str">
            <v>Year 5</v>
          </cell>
          <cell r="CQ4" t="str">
            <v>Year 6</v>
          </cell>
          <cell r="CR4" t="str">
            <v>Year 6</v>
          </cell>
          <cell r="CS4" t="str">
            <v>Year 6</v>
          </cell>
          <cell r="CT4" t="str">
            <v>Year 6</v>
          </cell>
          <cell r="CU4" t="str">
            <v>Year 6</v>
          </cell>
          <cell r="CV4" t="str">
            <v>Year 6</v>
          </cell>
          <cell r="CW4" t="str">
            <v>Year 6</v>
          </cell>
          <cell r="CX4" t="str">
            <v>Year 6</v>
          </cell>
          <cell r="CY4" t="str">
            <v>Year 6</v>
          </cell>
          <cell r="CZ4" t="str">
            <v>Year 6</v>
          </cell>
          <cell r="DA4" t="str">
            <v>Year 6</v>
          </cell>
          <cell r="DB4" t="str">
            <v>Year 6</v>
          </cell>
          <cell r="DC4" t="str">
            <v>Year 7</v>
          </cell>
          <cell r="DD4" t="str">
            <v>Year 7</v>
          </cell>
          <cell r="DE4" t="str">
            <v>Year 7</v>
          </cell>
          <cell r="DF4" t="str">
            <v>Year 7</v>
          </cell>
          <cell r="DG4" t="str">
            <v>Year 7</v>
          </cell>
          <cell r="DH4" t="str">
            <v>Year 7</v>
          </cell>
          <cell r="DI4" t="str">
            <v>Year 7</v>
          </cell>
          <cell r="DJ4" t="str">
            <v>Year 7</v>
          </cell>
          <cell r="DK4" t="str">
            <v>Year 7</v>
          </cell>
          <cell r="DL4" t="str">
            <v>Year 7</v>
          </cell>
          <cell r="DM4" t="str">
            <v>Year 7</v>
          </cell>
          <cell r="DN4" t="str">
            <v>Year 7</v>
          </cell>
          <cell r="DO4" t="str">
            <v>Year 8</v>
          </cell>
          <cell r="DP4" t="str">
            <v>Year 8</v>
          </cell>
          <cell r="DQ4" t="str">
            <v>Year 8</v>
          </cell>
          <cell r="DR4" t="str">
            <v>Year 8</v>
          </cell>
          <cell r="DS4" t="str">
            <v>Year 8</v>
          </cell>
          <cell r="DT4" t="str">
            <v>Year 8</v>
          </cell>
          <cell r="DU4" t="str">
            <v>Year 8</v>
          </cell>
          <cell r="DV4" t="str">
            <v>Year 8</v>
          </cell>
          <cell r="DW4" t="str">
            <v>Year 8</v>
          </cell>
          <cell r="DX4" t="str">
            <v>Year 8</v>
          </cell>
          <cell r="DY4" t="str">
            <v>Year 8</v>
          </cell>
          <cell r="DZ4" t="str">
            <v>Year 8</v>
          </cell>
          <cell r="EA4" t="str">
            <v>Year 9</v>
          </cell>
          <cell r="EB4" t="str">
            <v>Year 9</v>
          </cell>
          <cell r="EC4" t="str">
            <v>Year 9</v>
          </cell>
          <cell r="ED4" t="str">
            <v>Year 9</v>
          </cell>
          <cell r="EE4" t="str">
            <v>Year 9</v>
          </cell>
          <cell r="EF4" t="str">
            <v>Year 9</v>
          </cell>
          <cell r="EG4" t="str">
            <v>Year 9</v>
          </cell>
          <cell r="EH4" t="str">
            <v>Year 9</v>
          </cell>
          <cell r="EI4" t="str">
            <v>Year 9</v>
          </cell>
          <cell r="EJ4" t="str">
            <v>Year 9</v>
          </cell>
          <cell r="EK4" t="str">
            <v>Year 9</v>
          </cell>
          <cell r="EL4" t="str">
            <v>Year 9</v>
          </cell>
          <cell r="EM4" t="str">
            <v>Year 10</v>
          </cell>
          <cell r="EN4" t="str">
            <v>Year 10</v>
          </cell>
          <cell r="EO4" t="str">
            <v>Year 10</v>
          </cell>
          <cell r="EP4" t="str">
            <v>Year 10</v>
          </cell>
          <cell r="EQ4" t="str">
            <v>Year 10</v>
          </cell>
          <cell r="ER4" t="str">
            <v>Year 10</v>
          </cell>
          <cell r="ES4" t="str">
            <v>Year 10</v>
          </cell>
          <cell r="ET4" t="str">
            <v>Year 10</v>
          </cell>
          <cell r="EU4" t="str">
            <v>Year 10</v>
          </cell>
          <cell r="EV4" t="str">
            <v>Year 10</v>
          </cell>
          <cell r="EW4" t="str">
            <v>Year 10</v>
          </cell>
          <cell r="EX4" t="str">
            <v>Year 10</v>
          </cell>
        </row>
        <row r="15">
          <cell r="A15" t="str">
            <v>Pepe</v>
          </cell>
        </row>
        <row r="16">
          <cell r="A16" t="str">
            <v>Pepe</v>
          </cell>
        </row>
        <row r="17">
          <cell r="A17" t="str">
            <v>Pepe</v>
          </cell>
        </row>
        <row r="18">
          <cell r="A18" t="str">
            <v>Chema</v>
          </cell>
        </row>
        <row r="19">
          <cell r="A19" t="str">
            <v>Chema</v>
          </cell>
        </row>
        <row r="20">
          <cell r="A20" t="str">
            <v>Chema</v>
          </cell>
        </row>
        <row r="21">
          <cell r="A21" t="str">
            <v>Chema</v>
          </cell>
        </row>
        <row r="22">
          <cell r="A22" t="str">
            <v>Romualdo</v>
          </cell>
        </row>
        <row r="23">
          <cell r="A23" t="str">
            <v>Romualdo</v>
          </cell>
        </row>
        <row r="24">
          <cell r="A24" t="str">
            <v>Pepe</v>
          </cell>
        </row>
        <row r="25">
          <cell r="A25" t="str">
            <v>Pepe</v>
          </cell>
        </row>
        <row r="26">
          <cell r="A26" t="str">
            <v>MTB</v>
          </cell>
        </row>
        <row r="27">
          <cell r="A27" t="str">
            <v>MTB</v>
          </cell>
        </row>
        <row r="28">
          <cell r="A28" t="str">
            <v>MTB</v>
          </cell>
        </row>
        <row r="29">
          <cell r="A29" t="str">
            <v>MTB</v>
          </cell>
        </row>
        <row r="30">
          <cell r="A30" t="str">
            <v>MTB</v>
          </cell>
        </row>
        <row r="31">
          <cell r="A31" t="str">
            <v>MTB</v>
          </cell>
        </row>
        <row r="32">
          <cell r="A32" t="str">
            <v>MTB</v>
          </cell>
        </row>
        <row r="33">
          <cell r="A33" t="str">
            <v>MTB</v>
          </cell>
        </row>
        <row r="34">
          <cell r="A34" t="str">
            <v>MTB</v>
          </cell>
        </row>
        <row r="35">
          <cell r="A35" t="str">
            <v>MTB</v>
          </cell>
        </row>
        <row r="36">
          <cell r="A36" t="str">
            <v>MTB</v>
          </cell>
        </row>
        <row r="37">
          <cell r="A37" t="str">
            <v>MTB</v>
          </cell>
        </row>
        <row r="38">
          <cell r="A38" t="str">
            <v>MTB</v>
          </cell>
        </row>
        <row r="39">
          <cell r="A39" t="str">
            <v>MTB</v>
          </cell>
        </row>
        <row r="40">
          <cell r="A40" t="str">
            <v>MTB</v>
          </cell>
        </row>
        <row r="41">
          <cell r="A41" t="str">
            <v>MTB</v>
          </cell>
        </row>
        <row r="42">
          <cell r="A42" t="str">
            <v>MTB</v>
          </cell>
        </row>
        <row r="43">
          <cell r="A43" t="str">
            <v>MTB</v>
          </cell>
        </row>
        <row r="44">
          <cell r="A44" t="str">
            <v>MTB</v>
          </cell>
        </row>
        <row r="45">
          <cell r="A45" t="str">
            <v>MTB</v>
          </cell>
        </row>
        <row r="46">
          <cell r="A46" t="str">
            <v>MTB</v>
          </cell>
        </row>
        <row r="47">
          <cell r="A47" t="str">
            <v>MTB</v>
          </cell>
        </row>
        <row r="48">
          <cell r="A48" t="str">
            <v>MTB</v>
          </cell>
        </row>
        <row r="49">
          <cell r="A49" t="str">
            <v>MTB</v>
          </cell>
        </row>
        <row r="50">
          <cell r="A50" t="str">
            <v>MTB</v>
          </cell>
        </row>
        <row r="51">
          <cell r="A51" t="str">
            <v>MTB</v>
          </cell>
        </row>
        <row r="52">
          <cell r="A52" t="str">
            <v>MTB</v>
          </cell>
        </row>
        <row r="53">
          <cell r="A53" t="str">
            <v>MTB</v>
          </cell>
        </row>
        <row r="54">
          <cell r="A54" t="str">
            <v>MTB</v>
          </cell>
        </row>
        <row r="55">
          <cell r="A55" t="str">
            <v>MTB</v>
          </cell>
        </row>
        <row r="56">
          <cell r="A56" t="str">
            <v>MTB</v>
          </cell>
        </row>
        <row r="57">
          <cell r="A57" t="str">
            <v>MTB</v>
          </cell>
        </row>
        <row r="58">
          <cell r="A58" t="str">
            <v>MTB</v>
          </cell>
        </row>
        <row r="59">
          <cell r="A59" t="str">
            <v>MTB</v>
          </cell>
        </row>
        <row r="60">
          <cell r="A60" t="str">
            <v>MTB</v>
          </cell>
        </row>
        <row r="61">
          <cell r="A61" t="str">
            <v>MTB</v>
          </cell>
        </row>
        <row r="62">
          <cell r="A62" t="str">
            <v>MTB</v>
          </cell>
        </row>
        <row r="63">
          <cell r="A63" t="str">
            <v>MTB</v>
          </cell>
        </row>
        <row r="64">
          <cell r="A64" t="str">
            <v>MTB</v>
          </cell>
        </row>
        <row r="65">
          <cell r="A65" t="str">
            <v>MTB</v>
          </cell>
        </row>
        <row r="66">
          <cell r="A66" t="str">
            <v>MTB</v>
          </cell>
        </row>
        <row r="67">
          <cell r="A67" t="str">
            <v>MTB</v>
          </cell>
        </row>
        <row r="68">
          <cell r="A68" t="str">
            <v>MTB</v>
          </cell>
        </row>
        <row r="69">
          <cell r="A69" t="str">
            <v>MTB</v>
          </cell>
        </row>
        <row r="70">
          <cell r="A70" t="str">
            <v>MTB</v>
          </cell>
        </row>
        <row r="71">
          <cell r="A71" t="str">
            <v>MTB</v>
          </cell>
        </row>
        <row r="72">
          <cell r="A72" t="str">
            <v>MTB</v>
          </cell>
        </row>
        <row r="73">
          <cell r="A73" t="str">
            <v>MTB</v>
          </cell>
        </row>
        <row r="74">
          <cell r="A74" t="str">
            <v>MTB</v>
          </cell>
        </row>
        <row r="75">
          <cell r="A75" t="str">
            <v>MTB</v>
          </cell>
        </row>
        <row r="76">
          <cell r="A76" t="str">
            <v>MTB</v>
          </cell>
        </row>
        <row r="77">
          <cell r="A77" t="str">
            <v>MTB</v>
          </cell>
        </row>
        <row r="78">
          <cell r="A78" t="str">
            <v>MTB</v>
          </cell>
        </row>
        <row r="79">
          <cell r="A79" t="str">
            <v>MTB</v>
          </cell>
        </row>
        <row r="80">
          <cell r="A80" t="str">
            <v>MTB</v>
          </cell>
        </row>
        <row r="81">
          <cell r="A81" t="str">
            <v>MTB</v>
          </cell>
        </row>
        <row r="82">
          <cell r="A82" t="str">
            <v>MTB</v>
          </cell>
        </row>
        <row r="83">
          <cell r="A83" t="str">
            <v>MTB</v>
          </cell>
        </row>
        <row r="84">
          <cell r="A84" t="str">
            <v>MTB</v>
          </cell>
        </row>
        <row r="85">
          <cell r="A85" t="str">
            <v>MTB</v>
          </cell>
        </row>
        <row r="86">
          <cell r="A86" t="str">
            <v>MTB</v>
          </cell>
        </row>
        <row r="87">
          <cell r="A87" t="str">
            <v>MTB</v>
          </cell>
        </row>
        <row r="88">
          <cell r="A88" t="str">
            <v>MTB</v>
          </cell>
        </row>
        <row r="89">
          <cell r="A89" t="str">
            <v>MTB</v>
          </cell>
        </row>
        <row r="90">
          <cell r="A90" t="str">
            <v>MTB</v>
          </cell>
        </row>
        <row r="91">
          <cell r="A91" t="str">
            <v>MTB</v>
          </cell>
        </row>
        <row r="92">
          <cell r="A92" t="str">
            <v>MTB</v>
          </cell>
        </row>
        <row r="93">
          <cell r="A93" t="str">
            <v>MTB</v>
          </cell>
        </row>
        <row r="94">
          <cell r="A94" t="str">
            <v>MTB</v>
          </cell>
        </row>
        <row r="95">
          <cell r="A95" t="str">
            <v>MTB</v>
          </cell>
        </row>
        <row r="96">
          <cell r="A96" t="str">
            <v>MTB</v>
          </cell>
        </row>
        <row r="97">
          <cell r="A97" t="str">
            <v>MTB</v>
          </cell>
        </row>
        <row r="98">
          <cell r="A98" t="str">
            <v>MTB</v>
          </cell>
        </row>
        <row r="99">
          <cell r="A99" t="str">
            <v>MTB</v>
          </cell>
        </row>
        <row r="100">
          <cell r="A100" t="str">
            <v>MTB</v>
          </cell>
        </row>
        <row r="101">
          <cell r="A101" t="str">
            <v>MTB</v>
          </cell>
        </row>
        <row r="102">
          <cell r="A102" t="str">
            <v>MTB</v>
          </cell>
        </row>
        <row r="103">
          <cell r="A103" t="str">
            <v>MTB</v>
          </cell>
        </row>
        <row r="104">
          <cell r="A104" t="str">
            <v>MTB</v>
          </cell>
        </row>
        <row r="105">
          <cell r="A105" t="str">
            <v>MTB</v>
          </cell>
        </row>
        <row r="106">
          <cell r="A106" t="str">
            <v>MTB</v>
          </cell>
        </row>
        <row r="107">
          <cell r="A107" t="str">
            <v>MTB</v>
          </cell>
        </row>
        <row r="108">
          <cell r="A108" t="str">
            <v>MTB</v>
          </cell>
        </row>
        <row r="109">
          <cell r="A109" t="str">
            <v>MTB</v>
          </cell>
        </row>
        <row r="110">
          <cell r="A110" t="str">
            <v>MTB</v>
          </cell>
        </row>
        <row r="111">
          <cell r="A111" t="str">
            <v>MTB</v>
          </cell>
        </row>
        <row r="115">
          <cell r="A115">
            <v>101</v>
          </cell>
          <cell r="FM115">
            <v>0</v>
          </cell>
          <cell r="FN115">
            <v>0</v>
          </cell>
        </row>
      </sheetData>
      <sheetData sheetId="9">
        <row r="1">
          <cell r="D1">
            <v>0</v>
          </cell>
        </row>
        <row r="4">
          <cell r="A4" t="str">
            <v>Conversion</v>
          </cell>
        </row>
        <row r="5">
          <cell r="AF5" t="str">
            <v>Year 0</v>
          </cell>
          <cell r="AG5" t="str">
            <v>Year 0</v>
          </cell>
          <cell r="AH5" t="str">
            <v>Year 0</v>
          </cell>
          <cell r="AI5" t="str">
            <v>Q1</v>
          </cell>
          <cell r="AJ5" t="str">
            <v>Q1</v>
          </cell>
          <cell r="AK5" t="str">
            <v>Q1</v>
          </cell>
          <cell r="AL5" t="str">
            <v>Q2</v>
          </cell>
          <cell r="AM5" t="str">
            <v>Q2</v>
          </cell>
          <cell r="AN5" t="str">
            <v>Q2</v>
          </cell>
          <cell r="AO5" t="str">
            <v>Q3</v>
          </cell>
          <cell r="AP5" t="str">
            <v>Q3</v>
          </cell>
          <cell r="AQ5" t="str">
            <v>Q3</v>
          </cell>
          <cell r="AR5" t="str">
            <v>Q4</v>
          </cell>
          <cell r="AS5" t="str">
            <v>Q4</v>
          </cell>
          <cell r="AT5" t="str">
            <v>Q4</v>
          </cell>
          <cell r="AU5" t="str">
            <v>Year 2</v>
          </cell>
          <cell r="AV5" t="str">
            <v>Year 2</v>
          </cell>
          <cell r="AW5" t="str">
            <v>Year 2</v>
          </cell>
          <cell r="AX5" t="str">
            <v>Year 2</v>
          </cell>
          <cell r="AY5" t="str">
            <v>Year 2</v>
          </cell>
          <cell r="AZ5" t="str">
            <v>Year 2</v>
          </cell>
          <cell r="BA5" t="str">
            <v>Year 2</v>
          </cell>
          <cell r="BB5" t="str">
            <v>Year 2</v>
          </cell>
          <cell r="BC5" t="str">
            <v>Year 2</v>
          </cell>
          <cell r="BD5" t="str">
            <v>Year 2</v>
          </cell>
          <cell r="BE5" t="str">
            <v>Year 2</v>
          </cell>
          <cell r="BF5" t="str">
            <v>Year 2</v>
          </cell>
          <cell r="BG5" t="str">
            <v>Year 3</v>
          </cell>
          <cell r="BH5" t="str">
            <v>Year 3</v>
          </cell>
          <cell r="BI5" t="str">
            <v>Year 3</v>
          </cell>
          <cell r="BJ5" t="str">
            <v>Year 3</v>
          </cell>
          <cell r="BK5" t="str">
            <v>Year 3</v>
          </cell>
          <cell r="BL5" t="str">
            <v>Year 3</v>
          </cell>
          <cell r="BM5" t="str">
            <v>Year 3</v>
          </cell>
          <cell r="BN5" t="str">
            <v>Year 3</v>
          </cell>
          <cell r="BO5" t="str">
            <v>Year 3</v>
          </cell>
          <cell r="BP5" t="str">
            <v>Year 3</v>
          </cell>
          <cell r="BQ5" t="str">
            <v>Year 3</v>
          </cell>
          <cell r="BR5" t="str">
            <v>Year 3</v>
          </cell>
          <cell r="BS5" t="str">
            <v>Year 4</v>
          </cell>
          <cell r="BT5" t="str">
            <v>Year 4</v>
          </cell>
          <cell r="BU5" t="str">
            <v>Year 4</v>
          </cell>
          <cell r="BV5" t="str">
            <v>Year 4</v>
          </cell>
          <cell r="BW5" t="str">
            <v>Year 4</v>
          </cell>
          <cell r="BX5" t="str">
            <v>Year 4</v>
          </cell>
          <cell r="BY5" t="str">
            <v>Year 4</v>
          </cell>
          <cell r="BZ5" t="str">
            <v>Year 4</v>
          </cell>
          <cell r="CA5" t="str">
            <v>Year 4</v>
          </cell>
          <cell r="CB5" t="str">
            <v>Year 4</v>
          </cell>
          <cell r="CC5" t="str">
            <v>Year 4</v>
          </cell>
          <cell r="CD5" t="str">
            <v>Year 4</v>
          </cell>
          <cell r="CE5" t="str">
            <v>Year 5</v>
          </cell>
          <cell r="CF5" t="str">
            <v>Year 5</v>
          </cell>
          <cell r="CG5" t="str">
            <v>Year 5</v>
          </cell>
          <cell r="CH5" t="str">
            <v>Year 5</v>
          </cell>
          <cell r="CI5" t="str">
            <v>Year 5</v>
          </cell>
          <cell r="CJ5" t="str">
            <v>Year 5</v>
          </cell>
          <cell r="CK5" t="str">
            <v>Year 5</v>
          </cell>
          <cell r="CL5" t="str">
            <v>Year 5</v>
          </cell>
          <cell r="CM5" t="str">
            <v>Year 5</v>
          </cell>
          <cell r="CN5" t="str">
            <v>Year 5</v>
          </cell>
          <cell r="CO5" t="str">
            <v>Year 5</v>
          </cell>
          <cell r="CP5" t="str">
            <v>Year 5</v>
          </cell>
          <cell r="CQ5" t="str">
            <v>Year 6</v>
          </cell>
          <cell r="CR5" t="str">
            <v>Year 6</v>
          </cell>
          <cell r="CS5" t="str">
            <v>Year 6</v>
          </cell>
          <cell r="CT5" t="str">
            <v>Year 6</v>
          </cell>
          <cell r="CU5" t="str">
            <v>Year 6</v>
          </cell>
          <cell r="CV5" t="str">
            <v>Year 6</v>
          </cell>
          <cell r="CW5" t="str">
            <v>Year 6</v>
          </cell>
          <cell r="CX5" t="str">
            <v>Year 6</v>
          </cell>
          <cell r="CY5" t="str">
            <v>Year 6</v>
          </cell>
          <cell r="CZ5" t="str">
            <v>Year 6</v>
          </cell>
          <cell r="DA5" t="str">
            <v>Year 6</v>
          </cell>
          <cell r="DB5" t="str">
            <v>Year 6</v>
          </cell>
          <cell r="DC5" t="str">
            <v>Year 7</v>
          </cell>
          <cell r="DD5" t="str">
            <v>Year 7</v>
          </cell>
          <cell r="DE5" t="str">
            <v>Year 7</v>
          </cell>
          <cell r="DF5" t="str">
            <v>Year 7</v>
          </cell>
          <cell r="DG5" t="str">
            <v>Year 7</v>
          </cell>
          <cell r="DH5" t="str">
            <v>Year 7</v>
          </cell>
          <cell r="DI5" t="str">
            <v>Year 7</v>
          </cell>
          <cell r="DJ5" t="str">
            <v>Year 7</v>
          </cell>
          <cell r="DK5" t="str">
            <v>Year 7</v>
          </cell>
          <cell r="DL5" t="str">
            <v>Year 7</v>
          </cell>
          <cell r="DM5" t="str">
            <v>Year 7</v>
          </cell>
          <cell r="DN5" t="str">
            <v>Year 7</v>
          </cell>
          <cell r="DO5" t="str">
            <v>Year 8</v>
          </cell>
          <cell r="DP5" t="str">
            <v>Year 8</v>
          </cell>
          <cell r="DQ5" t="str">
            <v>Year 8</v>
          </cell>
          <cell r="DR5" t="str">
            <v>Year 8</v>
          </cell>
          <cell r="DS5" t="str">
            <v>Year 8</v>
          </cell>
          <cell r="DT5" t="str">
            <v>Year 8</v>
          </cell>
          <cell r="DU5" t="str">
            <v>Year 8</v>
          </cell>
          <cell r="DV5" t="str">
            <v>Year 8</v>
          </cell>
          <cell r="DW5" t="str">
            <v>Year 8</v>
          </cell>
          <cell r="DX5" t="str">
            <v>Year 8</v>
          </cell>
          <cell r="DY5" t="str">
            <v>Year 8</v>
          </cell>
          <cell r="DZ5" t="str">
            <v>Year 8</v>
          </cell>
          <cell r="EA5" t="str">
            <v>Year 9</v>
          </cell>
          <cell r="EB5" t="str">
            <v>Year 9</v>
          </cell>
          <cell r="EC5" t="str">
            <v>Year 9</v>
          </cell>
          <cell r="ED5" t="str">
            <v>Year 9</v>
          </cell>
          <cell r="EE5" t="str">
            <v>Year 9</v>
          </cell>
          <cell r="EF5" t="str">
            <v>Year 9</v>
          </cell>
          <cell r="EG5" t="str">
            <v>Year 9</v>
          </cell>
          <cell r="EH5" t="str">
            <v>Year 9</v>
          </cell>
          <cell r="EI5" t="str">
            <v>Year 9</v>
          </cell>
          <cell r="EJ5" t="str">
            <v>Year 9</v>
          </cell>
          <cell r="EK5" t="str">
            <v>Year 9</v>
          </cell>
          <cell r="EL5" t="str">
            <v>Year 9</v>
          </cell>
          <cell r="EM5" t="str">
            <v>Year 10</v>
          </cell>
          <cell r="EN5" t="str">
            <v>Year 10</v>
          </cell>
          <cell r="EO5" t="str">
            <v>Year 10</v>
          </cell>
          <cell r="EP5" t="str">
            <v>Year 10</v>
          </cell>
          <cell r="EQ5" t="str">
            <v>Year 10</v>
          </cell>
          <cell r="ER5" t="str">
            <v>Year 10</v>
          </cell>
          <cell r="ES5" t="str">
            <v>Year 10</v>
          </cell>
          <cell r="ET5" t="str">
            <v>Year 10</v>
          </cell>
          <cell r="EU5" t="str">
            <v>Year 10</v>
          </cell>
          <cell r="EV5" t="str">
            <v>Year 10</v>
          </cell>
          <cell r="EW5" t="str">
            <v>Year 10</v>
          </cell>
          <cell r="EX5" t="str">
            <v>Year 10</v>
          </cell>
        </row>
        <row r="12">
          <cell r="D12">
            <v>0</v>
          </cell>
        </row>
        <row r="15">
          <cell r="FL15">
            <v>0</v>
          </cell>
        </row>
        <row r="16">
          <cell r="FL16">
            <v>0</v>
          </cell>
        </row>
        <row r="17">
          <cell r="FL17">
            <v>0</v>
          </cell>
        </row>
        <row r="18">
          <cell r="FL18">
            <v>0</v>
          </cell>
        </row>
        <row r="19">
          <cell r="FL19">
            <v>0</v>
          </cell>
        </row>
        <row r="20">
          <cell r="FL20">
            <v>0</v>
          </cell>
        </row>
        <row r="21">
          <cell r="FL21">
            <v>0</v>
          </cell>
        </row>
        <row r="22">
          <cell r="FL22">
            <v>0</v>
          </cell>
        </row>
        <row r="23">
          <cell r="FL23">
            <v>0</v>
          </cell>
        </row>
        <row r="24">
          <cell r="FL24">
            <v>0</v>
          </cell>
        </row>
        <row r="25">
          <cell r="FL25">
            <v>0</v>
          </cell>
        </row>
        <row r="26">
          <cell r="FL26">
            <v>0</v>
          </cell>
        </row>
        <row r="27">
          <cell r="FL27">
            <v>0</v>
          </cell>
        </row>
        <row r="28">
          <cell r="FL28">
            <v>0</v>
          </cell>
        </row>
        <row r="29">
          <cell r="FL29">
            <v>0</v>
          </cell>
        </row>
        <row r="30">
          <cell r="FL30">
            <v>0</v>
          </cell>
        </row>
        <row r="31">
          <cell r="FL31">
            <v>0</v>
          </cell>
        </row>
        <row r="32">
          <cell r="FL32">
            <v>0</v>
          </cell>
        </row>
        <row r="33">
          <cell r="FL33">
            <v>0</v>
          </cell>
        </row>
        <row r="34">
          <cell r="FL34">
            <v>0</v>
          </cell>
        </row>
        <row r="35">
          <cell r="FL35">
            <v>0</v>
          </cell>
        </row>
        <row r="36">
          <cell r="FL36">
            <v>0</v>
          </cell>
        </row>
        <row r="37">
          <cell r="FL37">
            <v>0</v>
          </cell>
        </row>
        <row r="38">
          <cell r="FL38">
            <v>0</v>
          </cell>
        </row>
        <row r="39">
          <cell r="FL39">
            <v>0</v>
          </cell>
        </row>
        <row r="40">
          <cell r="FL40">
            <v>0</v>
          </cell>
        </row>
        <row r="41">
          <cell r="FL41">
            <v>0</v>
          </cell>
        </row>
        <row r="42">
          <cell r="FL42">
            <v>0</v>
          </cell>
        </row>
        <row r="43">
          <cell r="FL43">
            <v>0</v>
          </cell>
        </row>
        <row r="44">
          <cell r="FL44">
            <v>0</v>
          </cell>
        </row>
        <row r="45">
          <cell r="FL45">
            <v>0</v>
          </cell>
        </row>
        <row r="46">
          <cell r="FL46">
            <v>0</v>
          </cell>
        </row>
        <row r="47">
          <cell r="FL47">
            <v>0</v>
          </cell>
        </row>
        <row r="48">
          <cell r="FL48">
            <v>0</v>
          </cell>
        </row>
        <row r="49">
          <cell r="FL49">
            <v>0</v>
          </cell>
        </row>
        <row r="50">
          <cell r="FL50">
            <v>0</v>
          </cell>
        </row>
        <row r="51">
          <cell r="FL51">
            <v>0</v>
          </cell>
        </row>
        <row r="52">
          <cell r="FL52">
            <v>0</v>
          </cell>
        </row>
        <row r="53">
          <cell r="FL53">
            <v>0</v>
          </cell>
        </row>
        <row r="54">
          <cell r="FL54">
            <v>0</v>
          </cell>
        </row>
        <row r="55">
          <cell r="FL55">
            <v>0</v>
          </cell>
        </row>
        <row r="56">
          <cell r="FL56">
            <v>0</v>
          </cell>
        </row>
        <row r="57">
          <cell r="FL57">
            <v>0</v>
          </cell>
        </row>
        <row r="58">
          <cell r="FL58">
            <v>0</v>
          </cell>
        </row>
        <row r="59">
          <cell r="FL59">
            <v>0</v>
          </cell>
        </row>
        <row r="60">
          <cell r="FL60">
            <v>0</v>
          </cell>
        </row>
        <row r="61">
          <cell r="FL61">
            <v>0</v>
          </cell>
        </row>
        <row r="62">
          <cell r="FL62">
            <v>0</v>
          </cell>
        </row>
        <row r="63">
          <cell r="FL63">
            <v>0</v>
          </cell>
        </row>
        <row r="64">
          <cell r="FL64">
            <v>0</v>
          </cell>
        </row>
        <row r="65">
          <cell r="FL65">
            <v>0</v>
          </cell>
        </row>
        <row r="66">
          <cell r="FL66">
            <v>0</v>
          </cell>
        </row>
        <row r="67">
          <cell r="FL67">
            <v>0</v>
          </cell>
        </row>
        <row r="68">
          <cell r="FL68">
            <v>0</v>
          </cell>
        </row>
        <row r="69">
          <cell r="FL69">
            <v>0</v>
          </cell>
        </row>
        <row r="70">
          <cell r="FL70">
            <v>0</v>
          </cell>
        </row>
        <row r="71">
          <cell r="FL71">
            <v>0</v>
          </cell>
        </row>
        <row r="72">
          <cell r="FL72">
            <v>0</v>
          </cell>
        </row>
        <row r="73">
          <cell r="FL73">
            <v>0</v>
          </cell>
        </row>
        <row r="74">
          <cell r="FL74">
            <v>0</v>
          </cell>
        </row>
        <row r="75">
          <cell r="FL75">
            <v>0</v>
          </cell>
        </row>
        <row r="76">
          <cell r="FL76">
            <v>0</v>
          </cell>
        </row>
        <row r="77">
          <cell r="FL77">
            <v>0</v>
          </cell>
        </row>
        <row r="78">
          <cell r="FL78">
            <v>0</v>
          </cell>
        </row>
        <row r="79">
          <cell r="FL79">
            <v>0</v>
          </cell>
        </row>
        <row r="80">
          <cell r="FL80">
            <v>0</v>
          </cell>
        </row>
        <row r="81">
          <cell r="FL81">
            <v>0</v>
          </cell>
        </row>
        <row r="82">
          <cell r="FL82">
            <v>0</v>
          </cell>
        </row>
        <row r="83">
          <cell r="FL83">
            <v>0</v>
          </cell>
        </row>
        <row r="84">
          <cell r="FL84">
            <v>0</v>
          </cell>
        </row>
        <row r="85">
          <cell r="FL85">
            <v>0</v>
          </cell>
        </row>
        <row r="86">
          <cell r="FL86">
            <v>0</v>
          </cell>
        </row>
        <row r="87">
          <cell r="FL87">
            <v>0</v>
          </cell>
        </row>
        <row r="88">
          <cell r="FL88">
            <v>0</v>
          </cell>
        </row>
        <row r="89">
          <cell r="FL89">
            <v>0</v>
          </cell>
        </row>
        <row r="90">
          <cell r="FL90">
            <v>0</v>
          </cell>
        </row>
        <row r="91">
          <cell r="FL91">
            <v>0</v>
          </cell>
        </row>
        <row r="92">
          <cell r="FL92">
            <v>0</v>
          </cell>
        </row>
        <row r="93">
          <cell r="FL93">
            <v>0</v>
          </cell>
        </row>
        <row r="94">
          <cell r="FL94">
            <v>0</v>
          </cell>
        </row>
        <row r="95">
          <cell r="FL95">
            <v>0</v>
          </cell>
        </row>
        <row r="96">
          <cell r="FL96">
            <v>0</v>
          </cell>
        </row>
        <row r="97">
          <cell r="FL97">
            <v>0</v>
          </cell>
        </row>
        <row r="98">
          <cell r="FL98">
            <v>0</v>
          </cell>
        </row>
        <row r="99">
          <cell r="FL99">
            <v>0</v>
          </cell>
        </row>
        <row r="100">
          <cell r="FL100">
            <v>0</v>
          </cell>
        </row>
        <row r="101">
          <cell r="FL101">
            <v>0</v>
          </cell>
        </row>
        <row r="102">
          <cell r="FL102">
            <v>0</v>
          </cell>
        </row>
        <row r="103">
          <cell r="FL103">
            <v>0</v>
          </cell>
        </row>
        <row r="104">
          <cell r="FL104">
            <v>0</v>
          </cell>
        </row>
        <row r="105">
          <cell r="FL105">
            <v>0</v>
          </cell>
        </row>
        <row r="106">
          <cell r="FL106">
            <v>0</v>
          </cell>
        </row>
        <row r="107">
          <cell r="FL107">
            <v>0</v>
          </cell>
        </row>
        <row r="108">
          <cell r="FL108">
            <v>0</v>
          </cell>
        </row>
        <row r="109">
          <cell r="FL109">
            <v>0</v>
          </cell>
        </row>
        <row r="110">
          <cell r="FL110">
            <v>0</v>
          </cell>
        </row>
        <row r="111">
          <cell r="FL111">
            <v>0</v>
          </cell>
        </row>
        <row r="112">
          <cell r="FL112">
            <v>1</v>
          </cell>
        </row>
        <row r="113">
          <cell r="FL113">
            <v>1</v>
          </cell>
        </row>
        <row r="115">
          <cell r="D115">
            <v>0</v>
          </cell>
          <cell r="AE115">
            <v>28624381.51642327</v>
          </cell>
        </row>
        <row r="118">
          <cell r="D118">
            <v>0</v>
          </cell>
        </row>
      </sheetData>
      <sheetData sheetId="10">
        <row r="1">
          <cell r="AD1">
            <v>0</v>
          </cell>
        </row>
        <row r="4">
          <cell r="A4" t="str">
            <v>Capital</v>
          </cell>
        </row>
        <row r="5">
          <cell r="AF5" t="str">
            <v>Year 0</v>
          </cell>
          <cell r="AG5" t="str">
            <v>Year 0</v>
          </cell>
          <cell r="AH5" t="str">
            <v>Year 0</v>
          </cell>
          <cell r="AI5" t="str">
            <v>Q1</v>
          </cell>
          <cell r="AJ5" t="str">
            <v>Q1</v>
          </cell>
          <cell r="AK5" t="str">
            <v>Q1</v>
          </cell>
          <cell r="AL5" t="str">
            <v>Q2</v>
          </cell>
          <cell r="AM5" t="str">
            <v>Q2</v>
          </cell>
          <cell r="AN5" t="str">
            <v>Q2</v>
          </cell>
          <cell r="AO5" t="str">
            <v>Q3</v>
          </cell>
          <cell r="AP5" t="str">
            <v>Q3</v>
          </cell>
          <cell r="AQ5" t="str">
            <v>Q3</v>
          </cell>
          <cell r="AR5" t="str">
            <v>Q4</v>
          </cell>
          <cell r="AS5" t="str">
            <v>Q4</v>
          </cell>
          <cell r="AT5" t="str">
            <v>Q4</v>
          </cell>
          <cell r="AU5" t="str">
            <v>Year 2</v>
          </cell>
          <cell r="AV5" t="str">
            <v>Year 2</v>
          </cell>
          <cell r="AW5" t="str">
            <v>Year 2</v>
          </cell>
          <cell r="AX5" t="str">
            <v>Year 2</v>
          </cell>
          <cell r="AY5" t="str">
            <v>Year 2</v>
          </cell>
          <cell r="AZ5" t="str">
            <v>Year 2</v>
          </cell>
          <cell r="BA5" t="str">
            <v>Year 2</v>
          </cell>
          <cell r="BB5" t="str">
            <v>Year 2</v>
          </cell>
          <cell r="BC5" t="str">
            <v>Year 2</v>
          </cell>
          <cell r="BD5" t="str">
            <v>Year 2</v>
          </cell>
          <cell r="BE5" t="str">
            <v>Year 2</v>
          </cell>
          <cell r="BF5" t="str">
            <v>Year 2</v>
          </cell>
          <cell r="BG5" t="str">
            <v>Year 3</v>
          </cell>
          <cell r="BH5" t="str">
            <v>Year 3</v>
          </cell>
          <cell r="BI5" t="str">
            <v>Year 3</v>
          </cell>
          <cell r="BJ5" t="str">
            <v>Year 3</v>
          </cell>
          <cell r="BK5" t="str">
            <v>Year 3</v>
          </cell>
          <cell r="BL5" t="str">
            <v>Year 3</v>
          </cell>
          <cell r="BM5" t="str">
            <v>Year 3</v>
          </cell>
          <cell r="BN5" t="str">
            <v>Year 3</v>
          </cell>
          <cell r="BO5" t="str">
            <v>Year 3</v>
          </cell>
          <cell r="BP5" t="str">
            <v>Year 3</v>
          </cell>
          <cell r="BQ5" t="str">
            <v>Year 3</v>
          </cell>
          <cell r="BR5" t="str">
            <v>Year 3</v>
          </cell>
          <cell r="BS5" t="str">
            <v>Year 4</v>
          </cell>
          <cell r="BT5" t="str">
            <v>Year 4</v>
          </cell>
          <cell r="BU5" t="str">
            <v>Year 4</v>
          </cell>
          <cell r="BV5" t="str">
            <v>Year 4</v>
          </cell>
          <cell r="BW5" t="str">
            <v>Year 4</v>
          </cell>
          <cell r="BX5" t="str">
            <v>Year 4</v>
          </cell>
          <cell r="BY5" t="str">
            <v>Year 4</v>
          </cell>
          <cell r="BZ5" t="str">
            <v>Year 4</v>
          </cell>
          <cell r="CA5" t="str">
            <v>Year 4</v>
          </cell>
          <cell r="CB5" t="str">
            <v>Year 4</v>
          </cell>
          <cell r="CC5" t="str">
            <v>Year 4</v>
          </cell>
          <cell r="CD5" t="str">
            <v>Year 4</v>
          </cell>
          <cell r="CE5" t="str">
            <v>Year 5</v>
          </cell>
          <cell r="CF5" t="str">
            <v>Year 5</v>
          </cell>
          <cell r="CG5" t="str">
            <v>Year 5</v>
          </cell>
          <cell r="CH5" t="str">
            <v>Year 5</v>
          </cell>
          <cell r="CI5" t="str">
            <v>Year 5</v>
          </cell>
          <cell r="CJ5" t="str">
            <v>Year 5</v>
          </cell>
          <cell r="CK5" t="str">
            <v>Year 5</v>
          </cell>
          <cell r="CL5" t="str">
            <v>Year 5</v>
          </cell>
          <cell r="CM5" t="str">
            <v>Year 5</v>
          </cell>
          <cell r="CN5" t="str">
            <v>Year 5</v>
          </cell>
          <cell r="CO5" t="str">
            <v>Year 5</v>
          </cell>
          <cell r="CP5" t="str">
            <v>Year 5</v>
          </cell>
          <cell r="CQ5" t="str">
            <v>Year 6</v>
          </cell>
          <cell r="CR5" t="str">
            <v>Year 6</v>
          </cell>
          <cell r="CS5" t="str">
            <v>Year 6</v>
          </cell>
          <cell r="CT5" t="str">
            <v>Year 6</v>
          </cell>
          <cell r="CU5" t="str">
            <v>Year 6</v>
          </cell>
          <cell r="CV5" t="str">
            <v>Year 6</v>
          </cell>
          <cell r="CW5" t="str">
            <v>Year 6</v>
          </cell>
          <cell r="CX5" t="str">
            <v>Year 6</v>
          </cell>
          <cell r="CY5" t="str">
            <v>Year 6</v>
          </cell>
          <cell r="CZ5" t="str">
            <v>Year 6</v>
          </cell>
          <cell r="DA5" t="str">
            <v>Year 6</v>
          </cell>
          <cell r="DB5" t="str">
            <v>Year 6</v>
          </cell>
          <cell r="DC5" t="str">
            <v>Year 7</v>
          </cell>
          <cell r="DD5" t="str">
            <v>Year 7</v>
          </cell>
          <cell r="DE5" t="str">
            <v>Year 7</v>
          </cell>
          <cell r="DF5" t="str">
            <v>Year 7</v>
          </cell>
          <cell r="DG5" t="str">
            <v>Year 7</v>
          </cell>
          <cell r="DH5" t="str">
            <v>Year 7</v>
          </cell>
          <cell r="DI5" t="str">
            <v>Year 7</v>
          </cell>
          <cell r="DJ5" t="str">
            <v>Year 7</v>
          </cell>
          <cell r="DK5" t="str">
            <v>Year 7</v>
          </cell>
          <cell r="DL5" t="str">
            <v>Year 7</v>
          </cell>
          <cell r="DM5" t="str">
            <v>Year 7</v>
          </cell>
          <cell r="DN5" t="str">
            <v>Year 7</v>
          </cell>
          <cell r="DO5" t="str">
            <v>Year 8</v>
          </cell>
          <cell r="DP5" t="str">
            <v>Year 8</v>
          </cell>
          <cell r="DQ5" t="str">
            <v>Year 8</v>
          </cell>
          <cell r="DR5" t="str">
            <v>Year 8</v>
          </cell>
          <cell r="DS5" t="str">
            <v>Year 8</v>
          </cell>
          <cell r="DT5" t="str">
            <v>Year 8</v>
          </cell>
          <cell r="DU5" t="str">
            <v>Year 8</v>
          </cell>
          <cell r="DV5" t="str">
            <v>Year 8</v>
          </cell>
          <cell r="DW5" t="str">
            <v>Year 8</v>
          </cell>
          <cell r="DX5" t="str">
            <v>Year 8</v>
          </cell>
          <cell r="DY5" t="str">
            <v>Year 8</v>
          </cell>
          <cell r="DZ5" t="str">
            <v>Year 8</v>
          </cell>
          <cell r="EA5" t="str">
            <v>Year 9</v>
          </cell>
          <cell r="EB5" t="str">
            <v>Year 9</v>
          </cell>
          <cell r="EC5" t="str">
            <v>Year 9</v>
          </cell>
          <cell r="ED5" t="str">
            <v>Year 9</v>
          </cell>
          <cell r="EE5" t="str">
            <v>Year 9</v>
          </cell>
          <cell r="EF5" t="str">
            <v>Year 9</v>
          </cell>
          <cell r="EG5" t="str">
            <v>Year 9</v>
          </cell>
          <cell r="EH5" t="str">
            <v>Year 9</v>
          </cell>
          <cell r="EI5" t="str">
            <v>Year 9</v>
          </cell>
          <cell r="EJ5" t="str">
            <v>Year 9</v>
          </cell>
          <cell r="EK5" t="str">
            <v>Year 9</v>
          </cell>
          <cell r="EL5" t="str">
            <v>Year 9</v>
          </cell>
          <cell r="EM5" t="str">
            <v>Year 10</v>
          </cell>
          <cell r="EN5" t="str">
            <v>Year 10</v>
          </cell>
          <cell r="EO5" t="str">
            <v>Year 10</v>
          </cell>
          <cell r="EP5" t="str">
            <v>Year 10</v>
          </cell>
          <cell r="EQ5" t="str">
            <v>Year 10</v>
          </cell>
          <cell r="ER5" t="str">
            <v>Year 10</v>
          </cell>
          <cell r="ES5" t="str">
            <v>Year 10</v>
          </cell>
          <cell r="ET5" t="str">
            <v>Year 10</v>
          </cell>
          <cell r="EU5" t="str">
            <v>Year 10</v>
          </cell>
          <cell r="EV5" t="str">
            <v>Year 10</v>
          </cell>
          <cell r="EW5" t="str">
            <v>Year 10</v>
          </cell>
          <cell r="EX5" t="str">
            <v>Year 10</v>
          </cell>
        </row>
        <row r="12">
          <cell r="A12" t="str">
            <v>To be Depreciated</v>
          </cell>
          <cell r="AD12">
            <v>0</v>
          </cell>
        </row>
        <row r="26">
          <cell r="A26" t="str">
            <v>Residual Rates</v>
          </cell>
          <cell r="AD26">
            <v>0</v>
          </cell>
        </row>
        <row r="29">
          <cell r="C29" t="str">
            <v>3 years</v>
          </cell>
        </row>
        <row r="30">
          <cell r="C30" t="str">
            <v>5 years</v>
          </cell>
        </row>
        <row r="31">
          <cell r="C31" t="str">
            <v>7 years</v>
          </cell>
        </row>
        <row r="32">
          <cell r="C32">
            <v>0</v>
          </cell>
        </row>
        <row r="36">
          <cell r="A36" t="str">
            <v>Cost Transferred</v>
          </cell>
          <cell r="AD36">
            <v>0</v>
          </cell>
        </row>
        <row r="46">
          <cell r="A46" t="str">
            <v>Residual Value</v>
          </cell>
          <cell r="AD46">
            <v>0</v>
          </cell>
        </row>
        <row r="53">
          <cell r="AE53">
            <v>543981.33372800006</v>
          </cell>
        </row>
      </sheetData>
      <sheetData sheetId="11">
        <row r="1">
          <cell r="D1">
            <v>0</v>
          </cell>
        </row>
        <row r="4">
          <cell r="A4" t="str">
            <v>Cost Plus</v>
          </cell>
        </row>
        <row r="5">
          <cell r="AF5" t="str">
            <v>Year 0</v>
          </cell>
          <cell r="AG5" t="str">
            <v>Year 0</v>
          </cell>
          <cell r="AH5" t="str">
            <v>Year 0</v>
          </cell>
          <cell r="AI5" t="str">
            <v>Q1</v>
          </cell>
          <cell r="AJ5" t="str">
            <v>Q1</v>
          </cell>
          <cell r="AK5" t="str">
            <v>Q1</v>
          </cell>
          <cell r="AL5" t="str">
            <v>Q2</v>
          </cell>
          <cell r="AM5" t="str">
            <v>Q2</v>
          </cell>
          <cell r="AN5" t="str">
            <v>Q2</v>
          </cell>
          <cell r="AO5" t="str">
            <v>Q3</v>
          </cell>
          <cell r="AP5" t="str">
            <v>Q3</v>
          </cell>
          <cell r="AQ5" t="str">
            <v>Q3</v>
          </cell>
          <cell r="AR5" t="str">
            <v>Q4</v>
          </cell>
          <cell r="AS5" t="str">
            <v>Q4</v>
          </cell>
          <cell r="AT5" t="str">
            <v>Q4</v>
          </cell>
          <cell r="AU5" t="str">
            <v>Year 2</v>
          </cell>
          <cell r="AV5" t="str">
            <v>Year 2</v>
          </cell>
          <cell r="AW5" t="str">
            <v>Year 2</v>
          </cell>
          <cell r="AX5" t="str">
            <v>Year 2</v>
          </cell>
          <cell r="AY5" t="str">
            <v>Year 2</v>
          </cell>
          <cell r="AZ5" t="str">
            <v>Year 2</v>
          </cell>
          <cell r="BA5" t="str">
            <v>Year 2</v>
          </cell>
          <cell r="BB5" t="str">
            <v>Year 2</v>
          </cell>
          <cell r="BC5" t="str">
            <v>Year 2</v>
          </cell>
          <cell r="BD5" t="str">
            <v>Year 2</v>
          </cell>
          <cell r="BE5" t="str">
            <v>Year 2</v>
          </cell>
          <cell r="BF5" t="str">
            <v>Year 2</v>
          </cell>
          <cell r="BG5" t="str">
            <v>Year 3</v>
          </cell>
          <cell r="BH5" t="str">
            <v>Year 3</v>
          </cell>
          <cell r="BI5" t="str">
            <v>Year 3</v>
          </cell>
          <cell r="BJ5" t="str">
            <v>Year 3</v>
          </cell>
          <cell r="BK5" t="str">
            <v>Year 3</v>
          </cell>
          <cell r="BL5" t="str">
            <v>Year 3</v>
          </cell>
          <cell r="BM5" t="str">
            <v>Year 3</v>
          </cell>
          <cell r="BN5" t="str">
            <v>Year 3</v>
          </cell>
          <cell r="BO5" t="str">
            <v>Year 3</v>
          </cell>
          <cell r="BP5" t="str">
            <v>Year 3</v>
          </cell>
          <cell r="BQ5" t="str">
            <v>Year 3</v>
          </cell>
          <cell r="BR5" t="str">
            <v>Year 3</v>
          </cell>
          <cell r="BS5" t="str">
            <v>Year 4</v>
          </cell>
          <cell r="BT5" t="str">
            <v>Year 4</v>
          </cell>
          <cell r="BU5" t="str">
            <v>Year 4</v>
          </cell>
          <cell r="BV5" t="str">
            <v>Year 4</v>
          </cell>
          <cell r="BW5" t="str">
            <v>Year 4</v>
          </cell>
          <cell r="BX5" t="str">
            <v>Year 4</v>
          </cell>
          <cell r="BY5" t="str">
            <v>Year 4</v>
          </cell>
          <cell r="BZ5" t="str">
            <v>Year 4</v>
          </cell>
          <cell r="CA5" t="str">
            <v>Year 4</v>
          </cell>
          <cell r="CB5" t="str">
            <v>Year 4</v>
          </cell>
          <cell r="CC5" t="str">
            <v>Year 4</v>
          </cell>
          <cell r="CD5" t="str">
            <v>Year 4</v>
          </cell>
          <cell r="CE5" t="str">
            <v>Year 5</v>
          </cell>
          <cell r="CF5" t="str">
            <v>Year 5</v>
          </cell>
          <cell r="CG5" t="str">
            <v>Year 5</v>
          </cell>
          <cell r="CH5" t="str">
            <v>Year 5</v>
          </cell>
          <cell r="CI5" t="str">
            <v>Year 5</v>
          </cell>
          <cell r="CJ5" t="str">
            <v>Year 5</v>
          </cell>
          <cell r="CK5" t="str">
            <v>Year 5</v>
          </cell>
          <cell r="CL5" t="str">
            <v>Year 5</v>
          </cell>
          <cell r="CM5" t="str">
            <v>Year 5</v>
          </cell>
          <cell r="CN5" t="str">
            <v>Year 5</v>
          </cell>
          <cell r="CO5" t="str">
            <v>Year 5</v>
          </cell>
          <cell r="CP5" t="str">
            <v>Year 5</v>
          </cell>
          <cell r="CQ5" t="str">
            <v>Year 6</v>
          </cell>
          <cell r="CR5" t="str">
            <v>Year 6</v>
          </cell>
          <cell r="CS5" t="str">
            <v>Year 6</v>
          </cell>
          <cell r="CT5" t="str">
            <v>Year 6</v>
          </cell>
          <cell r="CU5" t="str">
            <v>Year 6</v>
          </cell>
          <cell r="CV5" t="str">
            <v>Year 6</v>
          </cell>
          <cell r="CW5" t="str">
            <v>Year 6</v>
          </cell>
          <cell r="CX5" t="str">
            <v>Year 6</v>
          </cell>
          <cell r="CY5" t="str">
            <v>Year 6</v>
          </cell>
          <cell r="CZ5" t="str">
            <v>Year 6</v>
          </cell>
          <cell r="DA5" t="str">
            <v>Year 6</v>
          </cell>
          <cell r="DB5" t="str">
            <v>Year 6</v>
          </cell>
          <cell r="DC5" t="str">
            <v>Year 7</v>
          </cell>
          <cell r="DD5" t="str">
            <v>Year 7</v>
          </cell>
          <cell r="DE5" t="str">
            <v>Year 7</v>
          </cell>
          <cell r="DF5" t="str">
            <v>Year 7</v>
          </cell>
          <cell r="DG5" t="str">
            <v>Year 7</v>
          </cell>
          <cell r="DH5" t="str">
            <v>Year 7</v>
          </cell>
          <cell r="DI5" t="str">
            <v>Year 7</v>
          </cell>
          <cell r="DJ5" t="str">
            <v>Year 7</v>
          </cell>
          <cell r="DK5" t="str">
            <v>Year 7</v>
          </cell>
          <cell r="DL5" t="str">
            <v>Year 7</v>
          </cell>
          <cell r="DM5" t="str">
            <v>Year 7</v>
          </cell>
          <cell r="DN5" t="str">
            <v>Year 7</v>
          </cell>
          <cell r="DO5" t="str">
            <v>Year 8</v>
          </cell>
          <cell r="DP5" t="str">
            <v>Year 8</v>
          </cell>
          <cell r="DQ5" t="str">
            <v>Year 8</v>
          </cell>
          <cell r="DR5" t="str">
            <v>Year 8</v>
          </cell>
          <cell r="DS5" t="str">
            <v>Year 8</v>
          </cell>
          <cell r="DT5" t="str">
            <v>Year 8</v>
          </cell>
          <cell r="DU5" t="str">
            <v>Year 8</v>
          </cell>
          <cell r="DV5" t="str">
            <v>Year 8</v>
          </cell>
          <cell r="DW5" t="str">
            <v>Year 8</v>
          </cell>
          <cell r="DX5" t="str">
            <v>Year 8</v>
          </cell>
          <cell r="DY5" t="str">
            <v>Year 8</v>
          </cell>
          <cell r="DZ5" t="str">
            <v>Year 8</v>
          </cell>
          <cell r="EA5" t="str">
            <v>Year 9</v>
          </cell>
          <cell r="EB5" t="str">
            <v>Year 9</v>
          </cell>
          <cell r="EC5" t="str">
            <v>Year 9</v>
          </cell>
          <cell r="ED5" t="str">
            <v>Year 9</v>
          </cell>
          <cell r="EE5" t="str">
            <v>Year 9</v>
          </cell>
          <cell r="EF5" t="str">
            <v>Year 9</v>
          </cell>
          <cell r="EG5" t="str">
            <v>Year 9</v>
          </cell>
          <cell r="EH5" t="str">
            <v>Year 9</v>
          </cell>
          <cell r="EI5" t="str">
            <v>Year 9</v>
          </cell>
          <cell r="EJ5" t="str">
            <v>Year 9</v>
          </cell>
          <cell r="EK5" t="str">
            <v>Year 9</v>
          </cell>
          <cell r="EL5" t="str">
            <v>Year 9</v>
          </cell>
          <cell r="EM5" t="str">
            <v>Year 10</v>
          </cell>
          <cell r="EN5" t="str">
            <v>Year 10</v>
          </cell>
          <cell r="EO5" t="str">
            <v>Year 10</v>
          </cell>
          <cell r="EP5" t="str">
            <v>Year 10</v>
          </cell>
          <cell r="EQ5" t="str">
            <v>Year 10</v>
          </cell>
          <cell r="ER5" t="str">
            <v>Year 10</v>
          </cell>
          <cell r="ES5" t="str">
            <v>Year 10</v>
          </cell>
          <cell r="ET5" t="str">
            <v>Year 10</v>
          </cell>
          <cell r="EU5" t="str">
            <v>Year 10</v>
          </cell>
          <cell r="EV5" t="str">
            <v>Year 10</v>
          </cell>
          <cell r="EW5" t="str">
            <v>Year 10</v>
          </cell>
          <cell r="EX5" t="str">
            <v>Year 10</v>
          </cell>
        </row>
        <row r="115">
          <cell r="AE115">
            <v>36000513.054737568</v>
          </cell>
        </row>
      </sheetData>
      <sheetData sheetId="12">
        <row r="1">
          <cell r="D1">
            <v>0</v>
          </cell>
        </row>
        <row r="4">
          <cell r="A4" t="str">
            <v>Customer Charges</v>
          </cell>
        </row>
        <row r="5">
          <cell r="AF5" t="str">
            <v>Year 0</v>
          </cell>
          <cell r="AG5" t="str">
            <v>Year 0</v>
          </cell>
          <cell r="AH5" t="str">
            <v>Year 0</v>
          </cell>
          <cell r="AI5" t="str">
            <v>Q1</v>
          </cell>
          <cell r="AJ5" t="str">
            <v>Q1</v>
          </cell>
          <cell r="AK5" t="str">
            <v>Q1</v>
          </cell>
          <cell r="AL5" t="str">
            <v>Q2</v>
          </cell>
          <cell r="AM5" t="str">
            <v>Q2</v>
          </cell>
          <cell r="AN5" t="str">
            <v>Q2</v>
          </cell>
          <cell r="AO5" t="str">
            <v>Q3</v>
          </cell>
          <cell r="AP5" t="str">
            <v>Q3</v>
          </cell>
          <cell r="AQ5" t="str">
            <v>Q3</v>
          </cell>
          <cell r="AR5" t="str">
            <v>Q4</v>
          </cell>
          <cell r="AS5" t="str">
            <v>Q4</v>
          </cell>
          <cell r="AT5" t="str">
            <v>Q4</v>
          </cell>
          <cell r="AU5" t="str">
            <v>Year 2</v>
          </cell>
          <cell r="AV5" t="str">
            <v>Year 2</v>
          </cell>
          <cell r="AW5" t="str">
            <v>Year 2</v>
          </cell>
          <cell r="AX5" t="str">
            <v>Year 2</v>
          </cell>
          <cell r="AY5" t="str">
            <v>Year 2</v>
          </cell>
          <cell r="AZ5" t="str">
            <v>Year 2</v>
          </cell>
          <cell r="BA5" t="str">
            <v>Year 2</v>
          </cell>
          <cell r="BB5" t="str">
            <v>Year 2</v>
          </cell>
          <cell r="BC5" t="str">
            <v>Year 2</v>
          </cell>
          <cell r="BD5" t="str">
            <v>Year 2</v>
          </cell>
          <cell r="BE5" t="str">
            <v>Year 2</v>
          </cell>
          <cell r="BF5" t="str">
            <v>Year 2</v>
          </cell>
          <cell r="BG5" t="str">
            <v>Year 3</v>
          </cell>
          <cell r="BH5" t="str">
            <v>Year 3</v>
          </cell>
          <cell r="BI5" t="str">
            <v>Year 3</v>
          </cell>
          <cell r="BJ5" t="str">
            <v>Year 3</v>
          </cell>
          <cell r="BK5" t="str">
            <v>Year 3</v>
          </cell>
          <cell r="BL5" t="str">
            <v>Year 3</v>
          </cell>
          <cell r="BM5" t="str">
            <v>Year 3</v>
          </cell>
          <cell r="BN5" t="str">
            <v>Year 3</v>
          </cell>
          <cell r="BO5" t="str">
            <v>Year 3</v>
          </cell>
          <cell r="BP5" t="str">
            <v>Year 3</v>
          </cell>
          <cell r="BQ5" t="str">
            <v>Year 3</v>
          </cell>
          <cell r="BR5" t="str">
            <v>Year 3</v>
          </cell>
          <cell r="BS5" t="str">
            <v>Year 4</v>
          </cell>
          <cell r="BT5" t="str">
            <v>Year 4</v>
          </cell>
          <cell r="BU5" t="str">
            <v>Year 4</v>
          </cell>
          <cell r="BV5" t="str">
            <v>Year 4</v>
          </cell>
          <cell r="BW5" t="str">
            <v>Year 4</v>
          </cell>
          <cell r="BX5" t="str">
            <v>Year 4</v>
          </cell>
          <cell r="BY5" t="str">
            <v>Year 4</v>
          </cell>
          <cell r="BZ5" t="str">
            <v>Year 4</v>
          </cell>
          <cell r="CA5" t="str">
            <v>Year 4</v>
          </cell>
          <cell r="CB5" t="str">
            <v>Year 4</v>
          </cell>
          <cell r="CC5" t="str">
            <v>Year 4</v>
          </cell>
          <cell r="CD5" t="str">
            <v>Year 4</v>
          </cell>
          <cell r="CE5" t="str">
            <v>Year 5</v>
          </cell>
          <cell r="CF5" t="str">
            <v>Year 5</v>
          </cell>
          <cell r="CG5" t="str">
            <v>Year 5</v>
          </cell>
          <cell r="CH5" t="str">
            <v>Year 5</v>
          </cell>
          <cell r="CI5" t="str">
            <v>Year 5</v>
          </cell>
          <cell r="CJ5" t="str">
            <v>Year 5</v>
          </cell>
          <cell r="CK5" t="str">
            <v>Year 5</v>
          </cell>
          <cell r="CL5" t="str">
            <v>Year 5</v>
          </cell>
          <cell r="CM5" t="str">
            <v>Year 5</v>
          </cell>
          <cell r="CN5" t="str">
            <v>Year 5</v>
          </cell>
          <cell r="CO5" t="str">
            <v>Year 5</v>
          </cell>
          <cell r="CP5" t="str">
            <v>Year 5</v>
          </cell>
          <cell r="CQ5" t="str">
            <v>Year 6</v>
          </cell>
          <cell r="CR5" t="str">
            <v>Year 6</v>
          </cell>
          <cell r="CS5" t="str">
            <v>Year 6</v>
          </cell>
          <cell r="CT5" t="str">
            <v>Year 6</v>
          </cell>
          <cell r="CU5" t="str">
            <v>Year 6</v>
          </cell>
          <cell r="CV5" t="str">
            <v>Year 6</v>
          </cell>
          <cell r="CW5" t="str">
            <v>Year 6</v>
          </cell>
          <cell r="CX5" t="str">
            <v>Year 6</v>
          </cell>
          <cell r="CY5" t="str">
            <v>Year 6</v>
          </cell>
          <cell r="CZ5" t="str">
            <v>Year 6</v>
          </cell>
          <cell r="DA5" t="str">
            <v>Year 6</v>
          </cell>
          <cell r="DB5" t="str">
            <v>Year 6</v>
          </cell>
          <cell r="DC5" t="str">
            <v>Year 7</v>
          </cell>
          <cell r="DD5" t="str">
            <v>Year 7</v>
          </cell>
          <cell r="DE5" t="str">
            <v>Year 7</v>
          </cell>
          <cell r="DF5" t="str">
            <v>Year 7</v>
          </cell>
          <cell r="DG5" t="str">
            <v>Year 7</v>
          </cell>
          <cell r="DH5" t="str">
            <v>Year 7</v>
          </cell>
          <cell r="DI5" t="str">
            <v>Year 7</v>
          </cell>
          <cell r="DJ5" t="str">
            <v>Year 7</v>
          </cell>
          <cell r="DK5" t="str">
            <v>Year 7</v>
          </cell>
          <cell r="DL5" t="str">
            <v>Year 7</v>
          </cell>
          <cell r="DM5" t="str">
            <v>Year 7</v>
          </cell>
          <cell r="DN5" t="str">
            <v>Year 7</v>
          </cell>
          <cell r="DO5" t="str">
            <v>Year 8</v>
          </cell>
          <cell r="DP5" t="str">
            <v>Year 8</v>
          </cell>
          <cell r="DQ5" t="str">
            <v>Year 8</v>
          </cell>
          <cell r="DR5" t="str">
            <v>Year 8</v>
          </cell>
          <cell r="DS5" t="str">
            <v>Year 8</v>
          </cell>
          <cell r="DT5" t="str">
            <v>Year 8</v>
          </cell>
          <cell r="DU5" t="str">
            <v>Year 8</v>
          </cell>
          <cell r="DV5" t="str">
            <v>Year 8</v>
          </cell>
          <cell r="DW5" t="str">
            <v>Year 8</v>
          </cell>
          <cell r="DX5" t="str">
            <v>Year 8</v>
          </cell>
          <cell r="DY5" t="str">
            <v>Year 8</v>
          </cell>
          <cell r="DZ5" t="str">
            <v>Year 8</v>
          </cell>
          <cell r="EA5" t="str">
            <v>Year 9</v>
          </cell>
          <cell r="EB5" t="str">
            <v>Year 9</v>
          </cell>
          <cell r="EC5" t="str">
            <v>Year 9</v>
          </cell>
          <cell r="ED5" t="str">
            <v>Year 9</v>
          </cell>
          <cell r="EE5" t="str">
            <v>Year 9</v>
          </cell>
          <cell r="EF5" t="str">
            <v>Year 9</v>
          </cell>
          <cell r="EG5" t="str">
            <v>Year 9</v>
          </cell>
          <cell r="EH5" t="str">
            <v>Year 9</v>
          </cell>
          <cell r="EI5" t="str">
            <v>Year 9</v>
          </cell>
          <cell r="EJ5" t="str">
            <v>Year 9</v>
          </cell>
          <cell r="EK5" t="str">
            <v>Year 9</v>
          </cell>
          <cell r="EL5" t="str">
            <v>Year 9</v>
          </cell>
          <cell r="EM5" t="str">
            <v>Year 10</v>
          </cell>
          <cell r="EN5" t="str">
            <v>Year 10</v>
          </cell>
          <cell r="EO5" t="str">
            <v>Year 10</v>
          </cell>
          <cell r="EP5" t="str">
            <v>Year 10</v>
          </cell>
          <cell r="EQ5" t="str">
            <v>Year 10</v>
          </cell>
          <cell r="ER5" t="str">
            <v>Year 10</v>
          </cell>
          <cell r="ES5" t="str">
            <v>Year 10</v>
          </cell>
          <cell r="ET5" t="str">
            <v>Year 10</v>
          </cell>
          <cell r="EU5" t="str">
            <v>Year 10</v>
          </cell>
          <cell r="EV5" t="str">
            <v>Year 10</v>
          </cell>
          <cell r="EW5" t="str">
            <v>Year 10</v>
          </cell>
          <cell r="EX5" t="str">
            <v>Year 10</v>
          </cell>
        </row>
        <row r="12">
          <cell r="A12" t="str">
            <v>SERVICE PROFILES</v>
          </cell>
        </row>
        <row r="207">
          <cell r="A207" t="str">
            <v>SUMMARY TABLES</v>
          </cell>
        </row>
        <row r="274">
          <cell r="AD274" t="str">
            <v>ZZZ</v>
          </cell>
        </row>
        <row r="275">
          <cell r="AD275" t="str">
            <v>1_ATP</v>
          </cell>
        </row>
        <row r="276">
          <cell r="AD276" t="str">
            <v>2_ATP</v>
          </cell>
        </row>
        <row r="277">
          <cell r="AD277" t="str">
            <v>3_ATP</v>
          </cell>
        </row>
        <row r="278">
          <cell r="AD278" t="str">
            <v>4_ATP</v>
          </cell>
        </row>
        <row r="279">
          <cell r="AD279" t="str">
            <v>5_ATP</v>
          </cell>
        </row>
        <row r="280">
          <cell r="AD280" t="str">
            <v>6_ATP</v>
          </cell>
        </row>
        <row r="281">
          <cell r="AD281" t="str">
            <v>7_ATP</v>
          </cell>
        </row>
        <row r="282">
          <cell r="AD282" t="str">
            <v>8_ATP</v>
          </cell>
        </row>
        <row r="283">
          <cell r="AD283" t="str">
            <v>9_ATP</v>
          </cell>
        </row>
        <row r="284">
          <cell r="AD284" t="str">
            <v>Sp_1</v>
          </cell>
        </row>
        <row r="285">
          <cell r="AD285" t="str">
            <v>Sp_2</v>
          </cell>
        </row>
        <row r="286">
          <cell r="AD286" t="str">
            <v>Sp_3</v>
          </cell>
        </row>
        <row r="287">
          <cell r="AD287" t="str">
            <v>Sp_4</v>
          </cell>
        </row>
        <row r="288">
          <cell r="AD288" t="str">
            <v>Sp_5</v>
          </cell>
        </row>
        <row r="289">
          <cell r="AD289" t="str">
            <v>N/A</v>
          </cell>
        </row>
      </sheetData>
      <sheetData sheetId="13">
        <row r="1">
          <cell r="D1">
            <v>0</v>
          </cell>
        </row>
        <row r="4">
          <cell r="A4" t="str">
            <v>Profile before CoM</v>
          </cell>
        </row>
        <row r="5">
          <cell r="AF5" t="str">
            <v>Year 0</v>
          </cell>
          <cell r="AG5" t="str">
            <v>Year 0</v>
          </cell>
          <cell r="AH5" t="str">
            <v>Year 0</v>
          </cell>
          <cell r="AI5" t="str">
            <v>Q1</v>
          </cell>
          <cell r="AJ5" t="str">
            <v>Q1</v>
          </cell>
          <cell r="AK5" t="str">
            <v>Q1</v>
          </cell>
          <cell r="AL5" t="str">
            <v>Q2</v>
          </cell>
          <cell r="AM5" t="str">
            <v>Q2</v>
          </cell>
          <cell r="AN5" t="str">
            <v>Q2</v>
          </cell>
          <cell r="AO5" t="str">
            <v>Q3</v>
          </cell>
          <cell r="AP5" t="str">
            <v>Q3</v>
          </cell>
          <cell r="AQ5" t="str">
            <v>Q3</v>
          </cell>
          <cell r="AR5" t="str">
            <v>Q4</v>
          </cell>
          <cell r="AS5" t="str">
            <v>Q4</v>
          </cell>
          <cell r="AT5" t="str">
            <v>Q4</v>
          </cell>
          <cell r="AU5" t="str">
            <v>Year 2</v>
          </cell>
          <cell r="AV5" t="str">
            <v>Year 2</v>
          </cell>
          <cell r="AW5" t="str">
            <v>Year 2</v>
          </cell>
          <cell r="AX5" t="str">
            <v>Year 2</v>
          </cell>
          <cell r="AY5" t="str">
            <v>Year 2</v>
          </cell>
          <cell r="AZ5" t="str">
            <v>Year 2</v>
          </cell>
          <cell r="BA5" t="str">
            <v>Year 2</v>
          </cell>
          <cell r="BB5" t="str">
            <v>Year 2</v>
          </cell>
          <cell r="BC5" t="str">
            <v>Year 2</v>
          </cell>
          <cell r="BD5" t="str">
            <v>Year 2</v>
          </cell>
          <cell r="BE5" t="str">
            <v>Year 2</v>
          </cell>
          <cell r="BF5" t="str">
            <v>Year 2</v>
          </cell>
          <cell r="BG5" t="str">
            <v>Year 3</v>
          </cell>
          <cell r="BH5" t="str">
            <v>Year 3</v>
          </cell>
          <cell r="BI5" t="str">
            <v>Year 3</v>
          </cell>
          <cell r="BJ5" t="str">
            <v>Year 3</v>
          </cell>
          <cell r="BK5" t="str">
            <v>Year 3</v>
          </cell>
          <cell r="BL5" t="str">
            <v>Year 3</v>
          </cell>
          <cell r="BM5" t="str">
            <v>Year 3</v>
          </cell>
          <cell r="BN5" t="str">
            <v>Year 3</v>
          </cell>
          <cell r="BO5" t="str">
            <v>Year 3</v>
          </cell>
          <cell r="BP5" t="str">
            <v>Year 3</v>
          </cell>
          <cell r="BQ5" t="str">
            <v>Year 3</v>
          </cell>
          <cell r="BR5" t="str">
            <v>Year 3</v>
          </cell>
          <cell r="BS5" t="str">
            <v>Year 4</v>
          </cell>
          <cell r="BT5" t="str">
            <v>Year 4</v>
          </cell>
          <cell r="BU5" t="str">
            <v>Year 4</v>
          </cell>
          <cell r="BV5" t="str">
            <v>Year 4</v>
          </cell>
          <cell r="BW5" t="str">
            <v>Year 4</v>
          </cell>
          <cell r="BX5" t="str">
            <v>Year 4</v>
          </cell>
          <cell r="BY5" t="str">
            <v>Year 4</v>
          </cell>
          <cell r="BZ5" t="str">
            <v>Year 4</v>
          </cell>
          <cell r="CA5" t="str">
            <v>Year 4</v>
          </cell>
          <cell r="CB5" t="str">
            <v>Year 4</v>
          </cell>
          <cell r="CC5" t="str">
            <v>Year 4</v>
          </cell>
          <cell r="CD5" t="str">
            <v>Year 4</v>
          </cell>
          <cell r="CE5" t="str">
            <v>Year 5</v>
          </cell>
          <cell r="CF5" t="str">
            <v>Year 5</v>
          </cell>
          <cell r="CG5" t="str">
            <v>Year 5</v>
          </cell>
          <cell r="CH5" t="str">
            <v>Year 5</v>
          </cell>
          <cell r="CI5" t="str">
            <v>Year 5</v>
          </cell>
          <cell r="CJ5" t="str">
            <v>Year 5</v>
          </cell>
          <cell r="CK5" t="str">
            <v>Year 5</v>
          </cell>
          <cell r="CL5" t="str">
            <v>Year 5</v>
          </cell>
          <cell r="CM5" t="str">
            <v>Year 5</v>
          </cell>
          <cell r="CN5" t="str">
            <v>Year 5</v>
          </cell>
          <cell r="CO5" t="str">
            <v>Year 5</v>
          </cell>
          <cell r="CP5" t="str">
            <v>Year 5</v>
          </cell>
          <cell r="CQ5" t="str">
            <v>Year 6</v>
          </cell>
          <cell r="CR5" t="str">
            <v>Year 6</v>
          </cell>
          <cell r="CS5" t="str">
            <v>Year 6</v>
          </cell>
          <cell r="CT5" t="str">
            <v>Year 6</v>
          </cell>
          <cell r="CU5" t="str">
            <v>Year 6</v>
          </cell>
          <cell r="CV5" t="str">
            <v>Year 6</v>
          </cell>
          <cell r="CW5" t="str">
            <v>Year 6</v>
          </cell>
          <cell r="CX5" t="str">
            <v>Year 6</v>
          </cell>
          <cell r="CY5" t="str">
            <v>Year 6</v>
          </cell>
          <cell r="CZ5" t="str">
            <v>Year 6</v>
          </cell>
          <cell r="DA5" t="str">
            <v>Year 6</v>
          </cell>
          <cell r="DB5" t="str">
            <v>Year 6</v>
          </cell>
          <cell r="DC5" t="str">
            <v>Year 7</v>
          </cell>
          <cell r="DD5" t="str">
            <v>Year 7</v>
          </cell>
          <cell r="DE5" t="str">
            <v>Year 7</v>
          </cell>
          <cell r="DF5" t="str">
            <v>Year 7</v>
          </cell>
          <cell r="DG5" t="str">
            <v>Year 7</v>
          </cell>
          <cell r="DH5" t="str">
            <v>Year 7</v>
          </cell>
          <cell r="DI5" t="str">
            <v>Year 7</v>
          </cell>
          <cell r="DJ5" t="str">
            <v>Year 7</v>
          </cell>
          <cell r="DK5" t="str">
            <v>Year 7</v>
          </cell>
          <cell r="DL5" t="str">
            <v>Year 7</v>
          </cell>
          <cell r="DM5" t="str">
            <v>Year 7</v>
          </cell>
          <cell r="DN5" t="str">
            <v>Year 7</v>
          </cell>
          <cell r="DO5" t="str">
            <v>Year 8</v>
          </cell>
          <cell r="DP5" t="str">
            <v>Year 8</v>
          </cell>
          <cell r="DQ5" t="str">
            <v>Year 8</v>
          </cell>
          <cell r="DR5" t="str">
            <v>Year 8</v>
          </cell>
          <cell r="DS5" t="str">
            <v>Year 8</v>
          </cell>
          <cell r="DT5" t="str">
            <v>Year 8</v>
          </cell>
          <cell r="DU5" t="str">
            <v>Year 8</v>
          </cell>
          <cell r="DV5" t="str">
            <v>Year 8</v>
          </cell>
          <cell r="DW5" t="str">
            <v>Year 8</v>
          </cell>
          <cell r="DX5" t="str">
            <v>Year 8</v>
          </cell>
          <cell r="DY5" t="str">
            <v>Year 8</v>
          </cell>
          <cell r="DZ5" t="str">
            <v>Year 8</v>
          </cell>
          <cell r="EA5" t="str">
            <v>Year 9</v>
          </cell>
          <cell r="EB5" t="str">
            <v>Year 9</v>
          </cell>
          <cell r="EC5" t="str">
            <v>Year 9</v>
          </cell>
          <cell r="ED5" t="str">
            <v>Year 9</v>
          </cell>
          <cell r="EE5" t="str">
            <v>Year 9</v>
          </cell>
          <cell r="EF5" t="str">
            <v>Year 9</v>
          </cell>
          <cell r="EG5" t="str">
            <v>Year 9</v>
          </cell>
          <cell r="EH5" t="str">
            <v>Year 9</v>
          </cell>
          <cell r="EI5" t="str">
            <v>Year 9</v>
          </cell>
          <cell r="EJ5" t="str">
            <v>Year 9</v>
          </cell>
          <cell r="EK5" t="str">
            <v>Year 9</v>
          </cell>
          <cell r="EL5" t="str">
            <v>Year 9</v>
          </cell>
          <cell r="EM5" t="str">
            <v>Year 10</v>
          </cell>
          <cell r="EN5" t="str">
            <v>Year 10</v>
          </cell>
          <cell r="EO5" t="str">
            <v>Year 10</v>
          </cell>
          <cell r="EP5" t="str">
            <v>Year 10</v>
          </cell>
          <cell r="EQ5" t="str">
            <v>Year 10</v>
          </cell>
          <cell r="ER5" t="str">
            <v>Year 10</v>
          </cell>
          <cell r="ES5" t="str">
            <v>Year 10</v>
          </cell>
          <cell r="ET5" t="str">
            <v>Year 10</v>
          </cell>
          <cell r="EU5" t="str">
            <v>Year 10</v>
          </cell>
          <cell r="EV5" t="str">
            <v>Year 10</v>
          </cell>
          <cell r="EW5" t="str">
            <v>Year 10</v>
          </cell>
          <cell r="EX5" t="str">
            <v>Year 10</v>
          </cell>
        </row>
        <row r="12">
          <cell r="D12">
            <v>0</v>
          </cell>
        </row>
        <row r="115">
          <cell r="D115">
            <v>0</v>
          </cell>
          <cell r="AE115">
            <v>35701684.273700744</v>
          </cell>
        </row>
      </sheetData>
      <sheetData sheetId="14">
        <row r="1">
          <cell r="D1">
            <v>0</v>
          </cell>
        </row>
        <row r="4">
          <cell r="A4" t="str">
            <v>CoM</v>
          </cell>
        </row>
        <row r="18">
          <cell r="AD18">
            <v>1.044593852466013</v>
          </cell>
        </row>
        <row r="21">
          <cell r="AE21">
            <v>1293246.8602527706</v>
          </cell>
          <cell r="EZ21">
            <v>0</v>
          </cell>
        </row>
      </sheetData>
      <sheetData sheetId="15">
        <row r="1">
          <cell r="D1">
            <v>0</v>
          </cell>
        </row>
        <row r="4">
          <cell r="A4" t="str">
            <v>Profile with CoM</v>
          </cell>
        </row>
        <row r="5">
          <cell r="AF5" t="str">
            <v>Year 0</v>
          </cell>
          <cell r="AG5" t="str">
            <v>Year 0</v>
          </cell>
          <cell r="AH5" t="str">
            <v>Year 0</v>
          </cell>
          <cell r="AI5" t="str">
            <v>Q1</v>
          </cell>
          <cell r="AJ5" t="str">
            <v>Q1</v>
          </cell>
          <cell r="AK5" t="str">
            <v>Q1</v>
          </cell>
          <cell r="AL5" t="str">
            <v>Q2</v>
          </cell>
          <cell r="AM5" t="str">
            <v>Q2</v>
          </cell>
          <cell r="AN5" t="str">
            <v>Q2</v>
          </cell>
          <cell r="AO5" t="str">
            <v>Q3</v>
          </cell>
          <cell r="AP5" t="str">
            <v>Q3</v>
          </cell>
          <cell r="AQ5" t="str">
            <v>Q3</v>
          </cell>
          <cell r="AR5" t="str">
            <v>Q4</v>
          </cell>
          <cell r="AS5" t="str">
            <v>Q4</v>
          </cell>
          <cell r="AT5" t="str">
            <v>Q4</v>
          </cell>
          <cell r="AU5" t="str">
            <v>Year 2</v>
          </cell>
          <cell r="AV5" t="str">
            <v>Year 2</v>
          </cell>
          <cell r="AW5" t="str">
            <v>Year 2</v>
          </cell>
          <cell r="AX5" t="str">
            <v>Year 2</v>
          </cell>
          <cell r="AY5" t="str">
            <v>Year 2</v>
          </cell>
          <cell r="AZ5" t="str">
            <v>Year 2</v>
          </cell>
          <cell r="BA5" t="str">
            <v>Year 2</v>
          </cell>
          <cell r="BB5" t="str">
            <v>Year 2</v>
          </cell>
          <cell r="BC5" t="str">
            <v>Year 2</v>
          </cell>
          <cell r="BD5" t="str">
            <v>Year 2</v>
          </cell>
          <cell r="BE5" t="str">
            <v>Year 2</v>
          </cell>
          <cell r="BF5" t="str">
            <v>Year 2</v>
          </cell>
          <cell r="BG5" t="str">
            <v>Year 3</v>
          </cell>
          <cell r="BH5" t="str">
            <v>Year 3</v>
          </cell>
          <cell r="BI5" t="str">
            <v>Year 3</v>
          </cell>
          <cell r="BJ5" t="str">
            <v>Year 3</v>
          </cell>
          <cell r="BK5" t="str">
            <v>Year 3</v>
          </cell>
          <cell r="BL5" t="str">
            <v>Year 3</v>
          </cell>
          <cell r="BM5" t="str">
            <v>Year 3</v>
          </cell>
          <cell r="BN5" t="str">
            <v>Year 3</v>
          </cell>
          <cell r="BO5" t="str">
            <v>Year 3</v>
          </cell>
          <cell r="BP5" t="str">
            <v>Year 3</v>
          </cell>
          <cell r="BQ5" t="str">
            <v>Year 3</v>
          </cell>
          <cell r="BR5" t="str">
            <v>Year 3</v>
          </cell>
          <cell r="BS5" t="str">
            <v>Year 4</v>
          </cell>
          <cell r="BT5" t="str">
            <v>Year 4</v>
          </cell>
          <cell r="BU5" t="str">
            <v>Year 4</v>
          </cell>
          <cell r="BV5" t="str">
            <v>Year 4</v>
          </cell>
          <cell r="BW5" t="str">
            <v>Year 4</v>
          </cell>
          <cell r="BX5" t="str">
            <v>Year 4</v>
          </cell>
          <cell r="BY5" t="str">
            <v>Year 4</v>
          </cell>
          <cell r="BZ5" t="str">
            <v>Year 4</v>
          </cell>
          <cell r="CA5" t="str">
            <v>Year 4</v>
          </cell>
          <cell r="CB5" t="str">
            <v>Year 4</v>
          </cell>
          <cell r="CC5" t="str">
            <v>Year 4</v>
          </cell>
          <cell r="CD5" t="str">
            <v>Year 4</v>
          </cell>
          <cell r="CE5" t="str">
            <v>Year 5</v>
          </cell>
          <cell r="CF5" t="str">
            <v>Year 5</v>
          </cell>
          <cell r="CG5" t="str">
            <v>Year 5</v>
          </cell>
          <cell r="CH5" t="str">
            <v>Year 5</v>
          </cell>
          <cell r="CI5" t="str">
            <v>Year 5</v>
          </cell>
          <cell r="CJ5" t="str">
            <v>Year 5</v>
          </cell>
          <cell r="CK5" t="str">
            <v>Year 5</v>
          </cell>
          <cell r="CL5" t="str">
            <v>Year 5</v>
          </cell>
          <cell r="CM5" t="str">
            <v>Year 5</v>
          </cell>
          <cell r="CN5" t="str">
            <v>Year 5</v>
          </cell>
          <cell r="CO5" t="str">
            <v>Year 5</v>
          </cell>
          <cell r="CP5" t="str">
            <v>Year 5</v>
          </cell>
          <cell r="CQ5" t="str">
            <v>Year 6</v>
          </cell>
          <cell r="CR5" t="str">
            <v>Year 6</v>
          </cell>
          <cell r="CS5" t="str">
            <v>Year 6</v>
          </cell>
          <cell r="CT5" t="str">
            <v>Year 6</v>
          </cell>
          <cell r="CU5" t="str">
            <v>Year 6</v>
          </cell>
          <cell r="CV5" t="str">
            <v>Year 6</v>
          </cell>
          <cell r="CW5" t="str">
            <v>Year 6</v>
          </cell>
          <cell r="CX5" t="str">
            <v>Year 6</v>
          </cell>
          <cell r="CY5" t="str">
            <v>Year 6</v>
          </cell>
          <cell r="CZ5" t="str">
            <v>Year 6</v>
          </cell>
          <cell r="DA5" t="str">
            <v>Year 6</v>
          </cell>
          <cell r="DB5" t="str">
            <v>Year 6</v>
          </cell>
          <cell r="DC5" t="str">
            <v>Year 7</v>
          </cell>
          <cell r="DD5" t="str">
            <v>Year 7</v>
          </cell>
          <cell r="DE5" t="str">
            <v>Year 7</v>
          </cell>
          <cell r="DF5" t="str">
            <v>Year 7</v>
          </cell>
          <cell r="DG5" t="str">
            <v>Year 7</v>
          </cell>
          <cell r="DH5" t="str">
            <v>Year 7</v>
          </cell>
          <cell r="DI5" t="str">
            <v>Year 7</v>
          </cell>
          <cell r="DJ5" t="str">
            <v>Year 7</v>
          </cell>
          <cell r="DK5" t="str">
            <v>Year 7</v>
          </cell>
          <cell r="DL5" t="str">
            <v>Year 7</v>
          </cell>
          <cell r="DM5" t="str">
            <v>Year 7</v>
          </cell>
          <cell r="DN5" t="str">
            <v>Year 7</v>
          </cell>
          <cell r="DO5" t="str">
            <v>Year 8</v>
          </cell>
          <cell r="DP5" t="str">
            <v>Year 8</v>
          </cell>
          <cell r="DQ5" t="str">
            <v>Year 8</v>
          </cell>
          <cell r="DR5" t="str">
            <v>Year 8</v>
          </cell>
          <cell r="DS5" t="str">
            <v>Year 8</v>
          </cell>
          <cell r="DT5" t="str">
            <v>Year 8</v>
          </cell>
          <cell r="DU5" t="str">
            <v>Year 8</v>
          </cell>
          <cell r="DV5" t="str">
            <v>Year 8</v>
          </cell>
          <cell r="DW5" t="str">
            <v>Year 8</v>
          </cell>
          <cell r="DX5" t="str">
            <v>Year 8</v>
          </cell>
          <cell r="DY5" t="str">
            <v>Year 8</v>
          </cell>
          <cell r="DZ5" t="str">
            <v>Year 8</v>
          </cell>
          <cell r="EA5" t="str">
            <v>Year 9</v>
          </cell>
          <cell r="EB5" t="str">
            <v>Year 9</v>
          </cell>
          <cell r="EC5" t="str">
            <v>Year 9</v>
          </cell>
          <cell r="ED5" t="str">
            <v>Year 9</v>
          </cell>
          <cell r="EE5" t="str">
            <v>Year 9</v>
          </cell>
          <cell r="EF5" t="str">
            <v>Year 9</v>
          </cell>
          <cell r="EG5" t="str">
            <v>Year 9</v>
          </cell>
          <cell r="EH5" t="str">
            <v>Year 9</v>
          </cell>
          <cell r="EI5" t="str">
            <v>Year 9</v>
          </cell>
          <cell r="EJ5" t="str">
            <v>Year 9</v>
          </cell>
          <cell r="EK5" t="str">
            <v>Year 9</v>
          </cell>
          <cell r="EL5" t="str">
            <v>Year 9</v>
          </cell>
          <cell r="EM5" t="str">
            <v>Year 10</v>
          </cell>
          <cell r="EN5" t="str">
            <v>Year 10</v>
          </cell>
          <cell r="EO5" t="str">
            <v>Year 10</v>
          </cell>
          <cell r="EP5" t="str">
            <v>Year 10</v>
          </cell>
          <cell r="EQ5" t="str">
            <v>Year 10</v>
          </cell>
          <cell r="ER5" t="str">
            <v>Year 10</v>
          </cell>
          <cell r="ES5" t="str">
            <v>Year 10</v>
          </cell>
          <cell r="ET5" t="str">
            <v>Year 10</v>
          </cell>
          <cell r="EU5" t="str">
            <v>Year 10</v>
          </cell>
          <cell r="EV5" t="str">
            <v>Year 10</v>
          </cell>
          <cell r="EW5" t="str">
            <v>Year 10</v>
          </cell>
          <cell r="EX5" t="str">
            <v>Year 10</v>
          </cell>
        </row>
        <row r="115">
          <cell r="AE115">
            <v>37293759.91499041</v>
          </cell>
        </row>
      </sheetData>
      <sheetData sheetId="16">
        <row r="1">
          <cell r="D1">
            <v>0</v>
          </cell>
        </row>
        <row r="4">
          <cell r="A4" t="str">
            <v>Final Price</v>
          </cell>
        </row>
        <row r="5">
          <cell r="AF5" t="str">
            <v>Year 0</v>
          </cell>
          <cell r="AG5" t="str">
            <v>Year 0</v>
          </cell>
          <cell r="AH5" t="str">
            <v>Year 0</v>
          </cell>
          <cell r="AI5" t="str">
            <v>Q1</v>
          </cell>
          <cell r="AJ5" t="str">
            <v>Q1</v>
          </cell>
          <cell r="AK5" t="str">
            <v>Q1</v>
          </cell>
          <cell r="AL5" t="str">
            <v>Q2</v>
          </cell>
          <cell r="AM5" t="str">
            <v>Q2</v>
          </cell>
          <cell r="AN5" t="str">
            <v>Q2</v>
          </cell>
          <cell r="AO5" t="str">
            <v>Q3</v>
          </cell>
          <cell r="AP5" t="str">
            <v>Q3</v>
          </cell>
          <cell r="AQ5" t="str">
            <v>Q3</v>
          </cell>
          <cell r="AR5" t="str">
            <v>Q4</v>
          </cell>
          <cell r="AS5" t="str">
            <v>Q4</v>
          </cell>
          <cell r="AT5" t="str">
            <v>Q4</v>
          </cell>
          <cell r="AU5" t="str">
            <v>Year 2</v>
          </cell>
          <cell r="AV5" t="str">
            <v>Year 2</v>
          </cell>
          <cell r="AW5" t="str">
            <v>Year 2</v>
          </cell>
          <cell r="AX5" t="str">
            <v>Year 2</v>
          </cell>
          <cell r="AY5" t="str">
            <v>Year 2</v>
          </cell>
          <cell r="AZ5" t="str">
            <v>Year 2</v>
          </cell>
          <cell r="BA5" t="str">
            <v>Year 2</v>
          </cell>
          <cell r="BB5" t="str">
            <v>Year 2</v>
          </cell>
          <cell r="BC5" t="str">
            <v>Year 2</v>
          </cell>
          <cell r="BD5" t="str">
            <v>Year 2</v>
          </cell>
          <cell r="BE5" t="str">
            <v>Year 2</v>
          </cell>
          <cell r="BF5" t="str">
            <v>Year 2</v>
          </cell>
          <cell r="BG5" t="str">
            <v>Year 3</v>
          </cell>
          <cell r="BH5" t="str">
            <v>Year 3</v>
          </cell>
          <cell r="BI5" t="str">
            <v>Year 3</v>
          </cell>
          <cell r="BJ5" t="str">
            <v>Year 3</v>
          </cell>
          <cell r="BK5" t="str">
            <v>Year 3</v>
          </cell>
          <cell r="BL5" t="str">
            <v>Year 3</v>
          </cell>
          <cell r="BM5" t="str">
            <v>Year 3</v>
          </cell>
          <cell r="BN5" t="str">
            <v>Year 3</v>
          </cell>
          <cell r="BO5" t="str">
            <v>Year 3</v>
          </cell>
          <cell r="BP5" t="str">
            <v>Year 3</v>
          </cell>
          <cell r="BQ5" t="str">
            <v>Year 3</v>
          </cell>
          <cell r="BR5" t="str">
            <v>Year 3</v>
          </cell>
          <cell r="BS5" t="str">
            <v>Year 4</v>
          </cell>
          <cell r="BT5" t="str">
            <v>Year 4</v>
          </cell>
          <cell r="BU5" t="str">
            <v>Year 4</v>
          </cell>
          <cell r="BV5" t="str">
            <v>Year 4</v>
          </cell>
          <cell r="BW5" t="str">
            <v>Year 4</v>
          </cell>
          <cell r="BX5" t="str">
            <v>Year 4</v>
          </cell>
          <cell r="BY5" t="str">
            <v>Year 4</v>
          </cell>
          <cell r="BZ5" t="str">
            <v>Year 4</v>
          </cell>
          <cell r="CA5" t="str">
            <v>Year 4</v>
          </cell>
          <cell r="CB5" t="str">
            <v>Year 4</v>
          </cell>
          <cell r="CC5" t="str">
            <v>Year 4</v>
          </cell>
          <cell r="CD5" t="str">
            <v>Year 4</v>
          </cell>
          <cell r="CE5" t="str">
            <v>Year 5</v>
          </cell>
          <cell r="CF5" t="str">
            <v>Year 5</v>
          </cell>
          <cell r="CG5" t="str">
            <v>Year 5</v>
          </cell>
          <cell r="CH5" t="str">
            <v>Year 5</v>
          </cell>
          <cell r="CI5" t="str">
            <v>Year 5</v>
          </cell>
          <cell r="CJ5" t="str">
            <v>Year 5</v>
          </cell>
          <cell r="CK5" t="str">
            <v>Year 5</v>
          </cell>
          <cell r="CL5" t="str">
            <v>Year 5</v>
          </cell>
          <cell r="CM5" t="str">
            <v>Year 5</v>
          </cell>
          <cell r="CN5" t="str">
            <v>Year 5</v>
          </cell>
          <cell r="CO5" t="str">
            <v>Year 5</v>
          </cell>
          <cell r="CP5" t="str">
            <v>Year 5</v>
          </cell>
          <cell r="CQ5" t="str">
            <v>Year 6</v>
          </cell>
          <cell r="CR5" t="str">
            <v>Year 6</v>
          </cell>
          <cell r="CS5" t="str">
            <v>Year 6</v>
          </cell>
          <cell r="CT5" t="str">
            <v>Year 6</v>
          </cell>
          <cell r="CU5" t="str">
            <v>Year 6</v>
          </cell>
          <cell r="CV5" t="str">
            <v>Year 6</v>
          </cell>
          <cell r="CW5" t="str">
            <v>Year 6</v>
          </cell>
          <cell r="CX5" t="str">
            <v>Year 6</v>
          </cell>
          <cell r="CY5" t="str">
            <v>Year 6</v>
          </cell>
          <cell r="CZ5" t="str">
            <v>Year 6</v>
          </cell>
          <cell r="DA5" t="str">
            <v>Year 6</v>
          </cell>
          <cell r="DB5" t="str">
            <v>Year 6</v>
          </cell>
          <cell r="DC5" t="str">
            <v>Year 7</v>
          </cell>
          <cell r="DD5" t="str">
            <v>Year 7</v>
          </cell>
          <cell r="DE5" t="str">
            <v>Year 7</v>
          </cell>
          <cell r="DF5" t="str">
            <v>Year 7</v>
          </cell>
          <cell r="DG5" t="str">
            <v>Year 7</v>
          </cell>
          <cell r="DH5" t="str">
            <v>Year 7</v>
          </cell>
          <cell r="DI5" t="str">
            <v>Year 7</v>
          </cell>
          <cell r="DJ5" t="str">
            <v>Year 7</v>
          </cell>
          <cell r="DK5" t="str">
            <v>Year 7</v>
          </cell>
          <cell r="DL5" t="str">
            <v>Year 7</v>
          </cell>
          <cell r="DM5" t="str">
            <v>Year 7</v>
          </cell>
          <cell r="DN5" t="str">
            <v>Year 7</v>
          </cell>
          <cell r="DO5" t="str">
            <v>Year 8</v>
          </cell>
          <cell r="DP5" t="str">
            <v>Year 8</v>
          </cell>
          <cell r="DQ5" t="str">
            <v>Year 8</v>
          </cell>
          <cell r="DR5" t="str">
            <v>Year 8</v>
          </cell>
          <cell r="DS5" t="str">
            <v>Year 8</v>
          </cell>
          <cell r="DT5" t="str">
            <v>Year 8</v>
          </cell>
          <cell r="DU5" t="str">
            <v>Year 8</v>
          </cell>
          <cell r="DV5" t="str">
            <v>Year 8</v>
          </cell>
          <cell r="DW5" t="str">
            <v>Year 8</v>
          </cell>
          <cell r="DX5" t="str">
            <v>Year 8</v>
          </cell>
          <cell r="DY5" t="str">
            <v>Year 8</v>
          </cell>
          <cell r="DZ5" t="str">
            <v>Year 8</v>
          </cell>
          <cell r="EA5" t="str">
            <v>Year 9</v>
          </cell>
          <cell r="EB5" t="str">
            <v>Year 9</v>
          </cell>
          <cell r="EC5" t="str">
            <v>Year 9</v>
          </cell>
          <cell r="ED5" t="str">
            <v>Year 9</v>
          </cell>
          <cell r="EE5" t="str">
            <v>Year 9</v>
          </cell>
          <cell r="EF5" t="str">
            <v>Year 9</v>
          </cell>
          <cell r="EG5" t="str">
            <v>Year 9</v>
          </cell>
          <cell r="EH5" t="str">
            <v>Year 9</v>
          </cell>
          <cell r="EI5" t="str">
            <v>Year 9</v>
          </cell>
          <cell r="EJ5" t="str">
            <v>Year 9</v>
          </cell>
          <cell r="EK5" t="str">
            <v>Year 9</v>
          </cell>
          <cell r="EL5" t="str">
            <v>Year 9</v>
          </cell>
          <cell r="EM5" t="str">
            <v>Year 10</v>
          </cell>
          <cell r="EN5" t="str">
            <v>Year 10</v>
          </cell>
          <cell r="EO5" t="str">
            <v>Year 10</v>
          </cell>
          <cell r="EP5" t="str">
            <v>Year 10</v>
          </cell>
          <cell r="EQ5" t="str">
            <v>Year 10</v>
          </cell>
          <cell r="ER5" t="str">
            <v>Year 10</v>
          </cell>
          <cell r="ES5" t="str">
            <v>Year 10</v>
          </cell>
          <cell r="ET5" t="str">
            <v>Year 10</v>
          </cell>
          <cell r="EU5" t="str">
            <v>Year 10</v>
          </cell>
          <cell r="EV5" t="str">
            <v>Year 10</v>
          </cell>
          <cell r="EW5" t="str">
            <v>Year 10</v>
          </cell>
          <cell r="EX5" t="str">
            <v>Year 10</v>
          </cell>
        </row>
        <row r="12">
          <cell r="D12">
            <v>0</v>
          </cell>
        </row>
        <row r="115">
          <cell r="D115">
            <v>0</v>
          </cell>
          <cell r="AE115">
            <v>37293759.91499041</v>
          </cell>
        </row>
      </sheetData>
      <sheetData sheetId="17">
        <row r="1">
          <cell r="D1">
            <v>0</v>
          </cell>
        </row>
        <row r="4">
          <cell r="A4" t="str">
            <v>Service Prices</v>
          </cell>
        </row>
        <row r="5">
          <cell r="AF5" t="str">
            <v>Year 0</v>
          </cell>
          <cell r="AG5" t="str">
            <v>Year 0</v>
          </cell>
          <cell r="AH5" t="str">
            <v>Year 0</v>
          </cell>
          <cell r="AI5" t="str">
            <v>Q1</v>
          </cell>
          <cell r="AJ5" t="str">
            <v>Q1</v>
          </cell>
          <cell r="AK5" t="str">
            <v>Q1</v>
          </cell>
          <cell r="AL5" t="str">
            <v>Q2</v>
          </cell>
          <cell r="AM5" t="str">
            <v>Q2</v>
          </cell>
          <cell r="AN5" t="str">
            <v>Q2</v>
          </cell>
          <cell r="AO5" t="str">
            <v>Q3</v>
          </cell>
          <cell r="AP5" t="str">
            <v>Q3</v>
          </cell>
          <cell r="AQ5" t="str">
            <v>Q3</v>
          </cell>
          <cell r="AR5" t="str">
            <v>Q4</v>
          </cell>
          <cell r="AS5" t="str">
            <v>Q4</v>
          </cell>
          <cell r="AT5" t="str">
            <v>Q4</v>
          </cell>
          <cell r="AU5" t="str">
            <v>Year 2</v>
          </cell>
          <cell r="AV5" t="str">
            <v>Year 2</v>
          </cell>
          <cell r="AW5" t="str">
            <v>Year 2</v>
          </cell>
          <cell r="AX5" t="str">
            <v>Year 2</v>
          </cell>
          <cell r="AY5" t="str">
            <v>Year 2</v>
          </cell>
          <cell r="AZ5" t="str">
            <v>Year 2</v>
          </cell>
          <cell r="BA5" t="str">
            <v>Year 2</v>
          </cell>
          <cell r="BB5" t="str">
            <v>Year 2</v>
          </cell>
          <cell r="BC5" t="str">
            <v>Year 2</v>
          </cell>
          <cell r="BD5" t="str">
            <v>Year 2</v>
          </cell>
          <cell r="BE5" t="str">
            <v>Year 2</v>
          </cell>
          <cell r="BF5" t="str">
            <v>Year 2</v>
          </cell>
          <cell r="BG5" t="str">
            <v>Year 3</v>
          </cell>
          <cell r="BH5" t="str">
            <v>Year 3</v>
          </cell>
          <cell r="BI5" t="str">
            <v>Year 3</v>
          </cell>
          <cell r="BJ5" t="str">
            <v>Year 3</v>
          </cell>
          <cell r="BK5" t="str">
            <v>Year 3</v>
          </cell>
          <cell r="BL5" t="str">
            <v>Year 3</v>
          </cell>
          <cell r="BM5" t="str">
            <v>Year 3</v>
          </cell>
          <cell r="BN5" t="str">
            <v>Year 3</v>
          </cell>
          <cell r="BO5" t="str">
            <v>Year 3</v>
          </cell>
          <cell r="BP5" t="str">
            <v>Year 3</v>
          </cell>
          <cell r="BQ5" t="str">
            <v>Year 3</v>
          </cell>
          <cell r="BR5" t="str">
            <v>Year 3</v>
          </cell>
          <cell r="BS5" t="str">
            <v>Year 4</v>
          </cell>
          <cell r="BT5" t="str">
            <v>Year 4</v>
          </cell>
          <cell r="BU5" t="str">
            <v>Year 4</v>
          </cell>
          <cell r="BV5" t="str">
            <v>Year 4</v>
          </cell>
          <cell r="BW5" t="str">
            <v>Year 4</v>
          </cell>
          <cell r="BX5" t="str">
            <v>Year 4</v>
          </cell>
          <cell r="BY5" t="str">
            <v>Year 4</v>
          </cell>
          <cell r="BZ5" t="str">
            <v>Year 4</v>
          </cell>
          <cell r="CA5" t="str">
            <v>Year 4</v>
          </cell>
          <cell r="CB5" t="str">
            <v>Year 4</v>
          </cell>
          <cell r="CC5" t="str">
            <v>Year 4</v>
          </cell>
          <cell r="CD5" t="str">
            <v>Year 4</v>
          </cell>
          <cell r="CE5" t="str">
            <v>Year 5</v>
          </cell>
          <cell r="CF5" t="str">
            <v>Year 5</v>
          </cell>
          <cell r="CG5" t="str">
            <v>Year 5</v>
          </cell>
          <cell r="CH5" t="str">
            <v>Year 5</v>
          </cell>
          <cell r="CI5" t="str">
            <v>Year 5</v>
          </cell>
          <cell r="CJ5" t="str">
            <v>Year 5</v>
          </cell>
          <cell r="CK5" t="str">
            <v>Year 5</v>
          </cell>
          <cell r="CL5" t="str">
            <v>Year 5</v>
          </cell>
          <cell r="CM5" t="str">
            <v>Year 5</v>
          </cell>
          <cell r="CN5" t="str">
            <v>Year 5</v>
          </cell>
          <cell r="CO5" t="str">
            <v>Year 5</v>
          </cell>
          <cell r="CP5" t="str">
            <v>Year 5</v>
          </cell>
          <cell r="CQ5" t="str">
            <v>Year 6</v>
          </cell>
          <cell r="CR5" t="str">
            <v>Year 6</v>
          </cell>
          <cell r="CS5" t="str">
            <v>Year 6</v>
          </cell>
          <cell r="CT5" t="str">
            <v>Year 6</v>
          </cell>
          <cell r="CU5" t="str">
            <v>Year 6</v>
          </cell>
          <cell r="CV5" t="str">
            <v>Year 6</v>
          </cell>
          <cell r="CW5" t="str">
            <v>Year 6</v>
          </cell>
          <cell r="CX5" t="str">
            <v>Year 6</v>
          </cell>
          <cell r="CY5" t="str">
            <v>Year 6</v>
          </cell>
          <cell r="CZ5" t="str">
            <v>Year 6</v>
          </cell>
          <cell r="DA5" t="str">
            <v>Year 6</v>
          </cell>
          <cell r="DB5" t="str">
            <v>Year 6</v>
          </cell>
          <cell r="DC5" t="str">
            <v>Year 7</v>
          </cell>
          <cell r="DD5" t="str">
            <v>Year 7</v>
          </cell>
          <cell r="DE5" t="str">
            <v>Year 7</v>
          </cell>
          <cell r="DF5" t="str">
            <v>Year 7</v>
          </cell>
          <cell r="DG5" t="str">
            <v>Year 7</v>
          </cell>
          <cell r="DH5" t="str">
            <v>Year 7</v>
          </cell>
          <cell r="DI5" t="str">
            <v>Year 7</v>
          </cell>
          <cell r="DJ5" t="str">
            <v>Year 7</v>
          </cell>
          <cell r="DK5" t="str">
            <v>Year 7</v>
          </cell>
          <cell r="DL5" t="str">
            <v>Year 7</v>
          </cell>
          <cell r="DM5" t="str">
            <v>Year 7</v>
          </cell>
          <cell r="DN5" t="str">
            <v>Year 7</v>
          </cell>
          <cell r="DO5" t="str">
            <v>Year 8</v>
          </cell>
          <cell r="DP5" t="str">
            <v>Year 8</v>
          </cell>
          <cell r="DQ5" t="str">
            <v>Year 8</v>
          </cell>
          <cell r="DR5" t="str">
            <v>Year 8</v>
          </cell>
          <cell r="DS5" t="str">
            <v>Year 8</v>
          </cell>
          <cell r="DT5" t="str">
            <v>Year 8</v>
          </cell>
          <cell r="DU5" t="str">
            <v>Year 8</v>
          </cell>
          <cell r="DV5" t="str">
            <v>Year 8</v>
          </cell>
          <cell r="DW5" t="str">
            <v>Year 8</v>
          </cell>
          <cell r="DX5" t="str">
            <v>Year 8</v>
          </cell>
          <cell r="DY5" t="str">
            <v>Year 8</v>
          </cell>
          <cell r="DZ5" t="str">
            <v>Year 8</v>
          </cell>
          <cell r="EA5" t="str">
            <v>Year 9</v>
          </cell>
          <cell r="EB5" t="str">
            <v>Year 9</v>
          </cell>
          <cell r="EC5" t="str">
            <v>Year 9</v>
          </cell>
          <cell r="ED5" t="str">
            <v>Year 9</v>
          </cell>
          <cell r="EE5" t="str">
            <v>Year 9</v>
          </cell>
          <cell r="EF5" t="str">
            <v>Year 9</v>
          </cell>
          <cell r="EG5" t="str">
            <v>Year 9</v>
          </cell>
          <cell r="EH5" t="str">
            <v>Year 9</v>
          </cell>
          <cell r="EI5" t="str">
            <v>Year 9</v>
          </cell>
          <cell r="EJ5" t="str">
            <v>Year 9</v>
          </cell>
          <cell r="EK5" t="str">
            <v>Year 9</v>
          </cell>
          <cell r="EL5" t="str">
            <v>Year 9</v>
          </cell>
          <cell r="EM5" t="str">
            <v>Year 10</v>
          </cell>
          <cell r="EN5" t="str">
            <v>Year 10</v>
          </cell>
          <cell r="EO5" t="str">
            <v>Year 10</v>
          </cell>
          <cell r="EP5" t="str">
            <v>Year 10</v>
          </cell>
          <cell r="EQ5" t="str">
            <v>Year 10</v>
          </cell>
          <cell r="ER5" t="str">
            <v>Year 10</v>
          </cell>
          <cell r="ES5" t="str">
            <v>Year 10</v>
          </cell>
          <cell r="ET5" t="str">
            <v>Year 10</v>
          </cell>
          <cell r="EU5" t="str">
            <v>Year 10</v>
          </cell>
          <cell r="EV5" t="str">
            <v>Year 10</v>
          </cell>
          <cell r="EW5" t="str">
            <v>Year 10</v>
          </cell>
          <cell r="EX5" t="str">
            <v>Year 10</v>
          </cell>
        </row>
        <row r="12">
          <cell r="A12" t="str">
            <v>SERVICE PROFILES</v>
          </cell>
          <cell r="D12">
            <v>0</v>
          </cell>
        </row>
        <row r="14">
          <cell r="D14">
            <v>0</v>
          </cell>
        </row>
        <row r="22">
          <cell r="AD22">
            <v>0.20061159760769962</v>
          </cell>
        </row>
        <row r="239">
          <cell r="A239" t="str">
            <v>SUMMARY TABLES</v>
          </cell>
        </row>
      </sheetData>
      <sheetData sheetId="18">
        <row r="1">
          <cell r="F1">
            <v>0</v>
          </cell>
        </row>
        <row r="4">
          <cell r="A4" t="str">
            <v>Financial Dashboard</v>
          </cell>
        </row>
        <row r="12">
          <cell r="A12" t="str">
            <v>Financial Dashboard</v>
          </cell>
        </row>
        <row r="14">
          <cell r="C14" t="str">
            <v>ON</v>
          </cell>
          <cell r="F14" t="str">
            <v>ON</v>
          </cell>
          <cell r="I14" t="str">
            <v>ON</v>
          </cell>
          <cell r="L14">
            <v>30</v>
          </cell>
        </row>
        <row r="15">
          <cell r="C15" t="str">
            <v>ON</v>
          </cell>
          <cell r="F15" t="str">
            <v>ON</v>
          </cell>
          <cell r="I15" t="str">
            <v>ON</v>
          </cell>
          <cell r="L15">
            <v>30</v>
          </cell>
        </row>
        <row r="16">
          <cell r="C16" t="str">
            <v>ON</v>
          </cell>
          <cell r="F16" t="str">
            <v>ON</v>
          </cell>
          <cell r="I16" t="str">
            <v>ON</v>
          </cell>
          <cell r="L16" t="str">
            <v>EUR</v>
          </cell>
        </row>
        <row r="45">
          <cell r="A45" t="str">
            <v>SHEET REFERENCES</v>
          </cell>
        </row>
        <row r="71">
          <cell r="A71" t="str">
            <v>STATUS MESSAGES</v>
          </cell>
        </row>
        <row r="74">
          <cell r="C74" t="str">
            <v>Indexation is ON</v>
          </cell>
          <cell r="E74" t="b">
            <v>1</v>
          </cell>
        </row>
        <row r="75">
          <cell r="C75" t="str">
            <v>Margin is ON</v>
          </cell>
          <cell r="E75" t="b">
            <v>1</v>
          </cell>
        </row>
        <row r="76">
          <cell r="C76" t="str">
            <v>Discounts are ON</v>
          </cell>
          <cell r="E76" t="b">
            <v>1</v>
          </cell>
        </row>
        <row r="77">
          <cell r="C77" t="str">
            <v>Charging Profiles are ON</v>
          </cell>
          <cell r="E77" t="b">
            <v>1</v>
          </cell>
        </row>
        <row r="78">
          <cell r="C78" t="str">
            <v>Cost Of Money is ON</v>
          </cell>
          <cell r="E78" t="b">
            <v>1</v>
          </cell>
        </row>
        <row r="79">
          <cell r="C79" t="str">
            <v>Financing is ON</v>
          </cell>
          <cell r="E79" t="b">
            <v>1</v>
          </cell>
        </row>
        <row r="80">
          <cell r="C80" t="str">
            <v>Output Currency is Euros</v>
          </cell>
          <cell r="E80" t="str">
            <v>Euros</v>
          </cell>
        </row>
        <row r="81">
          <cell r="C81" t="str">
            <v>Overhead Spread is ON</v>
          </cell>
          <cell r="E81" t="b">
            <v>1</v>
          </cell>
        </row>
        <row r="82">
          <cell r="C82" t="str">
            <v>Remove Res Val is ON</v>
          </cell>
          <cell r="E82" t="b">
            <v>1</v>
          </cell>
        </row>
        <row r="83">
          <cell r="C83" t="str">
            <v>Overhead Profiling is ON</v>
          </cell>
          <cell r="E83" t="b">
            <v>1</v>
          </cell>
        </row>
        <row r="86">
          <cell r="A86" t="str">
            <v>GRAPH DATA</v>
          </cell>
        </row>
        <row r="102">
          <cell r="B102" t="str">
            <v>Raw Costs</v>
          </cell>
          <cell r="C102" t="str">
            <v>Cost Plus</v>
          </cell>
        </row>
        <row r="103">
          <cell r="B103" t="str">
            <v>Costs after Terms</v>
          </cell>
          <cell r="C103" t="str">
            <v>Profiled</v>
          </cell>
        </row>
        <row r="104">
          <cell r="C104" t="str">
            <v>After CoM</v>
          </cell>
        </row>
        <row r="105">
          <cell r="B105">
            <v>2</v>
          </cell>
          <cell r="C105" t="str">
            <v>Final</v>
          </cell>
        </row>
        <row r="107">
          <cell r="C107">
            <v>4</v>
          </cell>
        </row>
        <row r="110">
          <cell r="A110" t="str">
            <v>Cost Base by Cost Type</v>
          </cell>
        </row>
      </sheetData>
      <sheetData sheetId="19">
        <row r="1">
          <cell r="D1">
            <v>0</v>
          </cell>
        </row>
        <row r="4">
          <cell r="A4" t="str">
            <v>Interface</v>
          </cell>
        </row>
        <row r="5">
          <cell r="AF5" t="str">
            <v>Year 0</v>
          </cell>
          <cell r="AG5" t="str">
            <v>Year 0</v>
          </cell>
          <cell r="AH5" t="str">
            <v>Year 0</v>
          </cell>
          <cell r="AI5" t="str">
            <v>Q1</v>
          </cell>
          <cell r="AJ5" t="str">
            <v>Q1</v>
          </cell>
          <cell r="AK5" t="str">
            <v>Q1</v>
          </cell>
          <cell r="AL5" t="str">
            <v>Q2</v>
          </cell>
          <cell r="AM5" t="str">
            <v>Q2</v>
          </cell>
          <cell r="AN5" t="str">
            <v>Q2</v>
          </cell>
          <cell r="AO5" t="str">
            <v>Q3</v>
          </cell>
          <cell r="AP5" t="str">
            <v>Q3</v>
          </cell>
          <cell r="AQ5" t="str">
            <v>Q3</v>
          </cell>
          <cell r="AR5" t="str">
            <v>Q4</v>
          </cell>
          <cell r="AS5" t="str">
            <v>Q4</v>
          </cell>
          <cell r="AT5" t="str">
            <v>Q4</v>
          </cell>
          <cell r="AU5" t="str">
            <v>Year 2</v>
          </cell>
          <cell r="AV5" t="str">
            <v>Year 2</v>
          </cell>
          <cell r="AW5" t="str">
            <v>Year 2</v>
          </cell>
          <cell r="AX5" t="str">
            <v>Year 2</v>
          </cell>
          <cell r="AY5" t="str">
            <v>Year 2</v>
          </cell>
          <cell r="AZ5" t="str">
            <v>Year 2</v>
          </cell>
          <cell r="BA5" t="str">
            <v>Year 2</v>
          </cell>
          <cell r="BB5" t="str">
            <v>Year 2</v>
          </cell>
          <cell r="BC5" t="str">
            <v>Year 2</v>
          </cell>
          <cell r="BD5" t="str">
            <v>Year 2</v>
          </cell>
          <cell r="BE5" t="str">
            <v>Year 2</v>
          </cell>
          <cell r="BF5" t="str">
            <v>Year 2</v>
          </cell>
          <cell r="BG5" t="str">
            <v>Year 3</v>
          </cell>
          <cell r="BH5" t="str">
            <v>Year 3</v>
          </cell>
          <cell r="BI5" t="str">
            <v>Year 3</v>
          </cell>
          <cell r="BJ5" t="str">
            <v>Year 3</v>
          </cell>
          <cell r="BK5" t="str">
            <v>Year 3</v>
          </cell>
          <cell r="BL5" t="str">
            <v>Year 3</v>
          </cell>
          <cell r="BM5" t="str">
            <v>Year 3</v>
          </cell>
          <cell r="BN5" t="str">
            <v>Year 3</v>
          </cell>
          <cell r="BO5" t="str">
            <v>Year 3</v>
          </cell>
          <cell r="BP5" t="str">
            <v>Year 3</v>
          </cell>
          <cell r="BQ5" t="str">
            <v>Year 3</v>
          </cell>
          <cell r="BR5" t="str">
            <v>Year 3</v>
          </cell>
          <cell r="BS5" t="str">
            <v>Year 4</v>
          </cell>
          <cell r="BT5" t="str">
            <v>Year 4</v>
          </cell>
          <cell r="BU5" t="str">
            <v>Year 4</v>
          </cell>
          <cell r="BV5" t="str">
            <v>Year 4</v>
          </cell>
          <cell r="BW5" t="str">
            <v>Year 4</v>
          </cell>
          <cell r="BX5" t="str">
            <v>Year 4</v>
          </cell>
          <cell r="BY5" t="str">
            <v>Year 4</v>
          </cell>
          <cell r="BZ5" t="str">
            <v>Year 4</v>
          </cell>
          <cell r="CA5" t="str">
            <v>Year 4</v>
          </cell>
          <cell r="CB5" t="str">
            <v>Year 4</v>
          </cell>
          <cell r="CC5" t="str">
            <v>Year 4</v>
          </cell>
          <cell r="CD5" t="str">
            <v>Year 4</v>
          </cell>
          <cell r="CE5" t="str">
            <v>Year 5</v>
          </cell>
          <cell r="CF5" t="str">
            <v>Year 5</v>
          </cell>
          <cell r="CG5" t="str">
            <v>Year 5</v>
          </cell>
          <cell r="CH5" t="str">
            <v>Year 5</v>
          </cell>
          <cell r="CI5" t="str">
            <v>Year 5</v>
          </cell>
          <cell r="CJ5" t="str">
            <v>Year 5</v>
          </cell>
          <cell r="CK5" t="str">
            <v>Year 5</v>
          </cell>
          <cell r="CL5" t="str">
            <v>Year 5</v>
          </cell>
          <cell r="CM5" t="str">
            <v>Year 5</v>
          </cell>
          <cell r="CN5" t="str">
            <v>Year 5</v>
          </cell>
          <cell r="CO5" t="str">
            <v>Year 5</v>
          </cell>
          <cell r="CP5" t="str">
            <v>Year 5</v>
          </cell>
          <cell r="CQ5" t="str">
            <v>Year 6</v>
          </cell>
          <cell r="CR5" t="str">
            <v>Year 6</v>
          </cell>
          <cell r="CS5" t="str">
            <v>Year 6</v>
          </cell>
          <cell r="CT5" t="str">
            <v>Year 6</v>
          </cell>
          <cell r="CU5" t="str">
            <v>Year 6</v>
          </cell>
          <cell r="CV5" t="str">
            <v>Year 6</v>
          </cell>
          <cell r="CW5" t="str">
            <v>Year 6</v>
          </cell>
          <cell r="CX5" t="str">
            <v>Year 6</v>
          </cell>
          <cell r="CY5" t="str">
            <v>Year 6</v>
          </cell>
          <cell r="CZ5" t="str">
            <v>Year 6</v>
          </cell>
          <cell r="DA5" t="str">
            <v>Year 6</v>
          </cell>
          <cell r="DB5" t="str">
            <v>Year 6</v>
          </cell>
          <cell r="DC5" t="str">
            <v>Year 7</v>
          </cell>
          <cell r="DD5" t="str">
            <v>Year 7</v>
          </cell>
          <cell r="DE5" t="str">
            <v>Year 7</v>
          </cell>
          <cell r="DF5" t="str">
            <v>Year 7</v>
          </cell>
          <cell r="DG5" t="str">
            <v>Year 7</v>
          </cell>
          <cell r="DH5" t="str">
            <v>Year 7</v>
          </cell>
          <cell r="DI5" t="str">
            <v>Year 7</v>
          </cell>
          <cell r="DJ5" t="str">
            <v>Year 7</v>
          </cell>
          <cell r="DK5" t="str">
            <v>Year 7</v>
          </cell>
          <cell r="DL5" t="str">
            <v>Year 7</v>
          </cell>
          <cell r="DM5" t="str">
            <v>Year 7</v>
          </cell>
          <cell r="DN5" t="str">
            <v>Year 7</v>
          </cell>
          <cell r="DO5" t="str">
            <v>Year 8</v>
          </cell>
          <cell r="DP5" t="str">
            <v>Year 8</v>
          </cell>
          <cell r="DQ5" t="str">
            <v>Year 8</v>
          </cell>
          <cell r="DR5" t="str">
            <v>Year 8</v>
          </cell>
          <cell r="DS5" t="str">
            <v>Year 8</v>
          </cell>
          <cell r="DT5" t="str">
            <v>Year 8</v>
          </cell>
          <cell r="DU5" t="str">
            <v>Year 8</v>
          </cell>
          <cell r="DV5" t="str">
            <v>Year 8</v>
          </cell>
          <cell r="DW5" t="str">
            <v>Year 8</v>
          </cell>
          <cell r="DX5" t="str">
            <v>Year 8</v>
          </cell>
          <cell r="DY5" t="str">
            <v>Year 8</v>
          </cell>
          <cell r="DZ5" t="str">
            <v>Year 8</v>
          </cell>
          <cell r="EA5" t="str">
            <v>Year 9</v>
          </cell>
          <cell r="EB5" t="str">
            <v>Year 9</v>
          </cell>
          <cell r="EC5" t="str">
            <v>Year 9</v>
          </cell>
          <cell r="ED5" t="str">
            <v>Year 9</v>
          </cell>
          <cell r="EE5" t="str">
            <v>Year 9</v>
          </cell>
          <cell r="EF5" t="str">
            <v>Year 9</v>
          </cell>
          <cell r="EG5" t="str">
            <v>Year 9</v>
          </cell>
          <cell r="EH5" t="str">
            <v>Year 9</v>
          </cell>
          <cell r="EI5" t="str">
            <v>Year 9</v>
          </cell>
          <cell r="EJ5" t="str">
            <v>Year 9</v>
          </cell>
          <cell r="EK5" t="str">
            <v>Year 9</v>
          </cell>
          <cell r="EL5" t="str">
            <v>Year 9</v>
          </cell>
          <cell r="EM5" t="str">
            <v>Year 10</v>
          </cell>
          <cell r="EN5" t="str">
            <v>Year 10</v>
          </cell>
          <cell r="EO5" t="str">
            <v>Year 10</v>
          </cell>
          <cell r="EP5" t="str">
            <v>Year 10</v>
          </cell>
          <cell r="EQ5" t="str">
            <v>Year 10</v>
          </cell>
          <cell r="ER5" t="str">
            <v>Year 10</v>
          </cell>
          <cell r="ES5" t="str">
            <v>Year 10</v>
          </cell>
          <cell r="ET5" t="str">
            <v>Year 10</v>
          </cell>
          <cell r="EU5" t="str">
            <v>Year 10</v>
          </cell>
          <cell r="EV5" t="str">
            <v>Year 10</v>
          </cell>
          <cell r="EW5" t="str">
            <v>Year 10</v>
          </cell>
          <cell r="EX5" t="str">
            <v>Year 10</v>
          </cell>
        </row>
        <row r="12">
          <cell r="A12" t="str">
            <v>Costs</v>
          </cell>
          <cell r="D12">
            <v>0</v>
          </cell>
        </row>
        <row r="45">
          <cell r="AE45">
            <v>28624381.51642327</v>
          </cell>
        </row>
        <row r="76">
          <cell r="AE76">
            <v>28624381.51642327</v>
          </cell>
        </row>
        <row r="85">
          <cell r="AE85">
            <v>28624381.516423278</v>
          </cell>
        </row>
        <row r="96">
          <cell r="AE96">
            <v>28624381.516423266</v>
          </cell>
        </row>
        <row r="103">
          <cell r="AE103">
            <v>28624381.51642327</v>
          </cell>
        </row>
        <row r="119">
          <cell r="AE119">
            <v>28624381.516423281</v>
          </cell>
        </row>
        <row r="133">
          <cell r="AE133">
            <v>28624381.516423278</v>
          </cell>
        </row>
        <row r="142">
          <cell r="AE142">
            <v>28624381.51642327</v>
          </cell>
        </row>
        <row r="145">
          <cell r="A145" t="str">
            <v>Cost Plus</v>
          </cell>
          <cell r="D145">
            <v>0</v>
          </cell>
        </row>
        <row r="176">
          <cell r="AE176">
            <v>36000513.05473756</v>
          </cell>
        </row>
        <row r="187">
          <cell r="AE187">
            <v>36000513.054737508</v>
          </cell>
        </row>
        <row r="190">
          <cell r="A190" t="str">
            <v>Profile</v>
          </cell>
          <cell r="D190">
            <v>0</v>
          </cell>
        </row>
        <row r="201">
          <cell r="AE201">
            <v>35701684.273700699</v>
          </cell>
        </row>
        <row r="204">
          <cell r="A204" t="str">
            <v>Other</v>
          </cell>
        </row>
      </sheetData>
      <sheetData sheetId="20">
        <row r="1">
          <cell r="F1">
            <v>0</v>
          </cell>
        </row>
        <row r="4">
          <cell r="A4" t="str">
            <v>Audit</v>
          </cell>
        </row>
        <row r="16">
          <cell r="A16">
            <v>1</v>
          </cell>
        </row>
        <row r="17">
          <cell r="A17">
            <v>1</v>
          </cell>
        </row>
      </sheetData>
      <sheetData sheetId="21">
        <row r="1">
          <cell r="D1">
            <v>0</v>
          </cell>
        </row>
        <row r="4">
          <cell r="A4" t="str">
            <v>Change Control</v>
          </cell>
        </row>
        <row r="17">
          <cell r="E17" t="str">
            <v>Intermediate Pricing Model v1.2</v>
          </cell>
        </row>
        <row r="20">
          <cell r="E20" t="str">
            <v>The Sponsor</v>
          </cell>
        </row>
        <row r="21">
          <cell r="E21" t="str">
            <v>+44(0)7867 nnn nnn</v>
          </cell>
        </row>
        <row r="22">
          <cell r="E22" t="str">
            <v>some.one@uk.fujitsu.com</v>
          </cell>
        </row>
        <row r="24">
          <cell r="E24" t="str">
            <v>Operational Owner</v>
          </cell>
        </row>
        <row r="25">
          <cell r="E25" t="str">
            <v>+44 (0) 7867 nnn nnn</v>
          </cell>
        </row>
        <row r="26">
          <cell r="E26" t="str">
            <v>operational.owner@uk.fujitsu.com</v>
          </cell>
        </row>
        <row r="32">
          <cell r="E32" t="str">
            <v>NOT SELECTED</v>
          </cell>
        </row>
      </sheetData>
      <sheetData sheetId="22">
        <row r="1">
          <cell r="A1" t="str">
            <v>End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act"/>
      <sheetName val="Rates"/>
    </sheetNames>
    <sheetDataSet>
      <sheetData sheetId="0" refreshError="1"/>
      <sheetData sheetId="1">
        <row r="150">
          <cell r="B150">
            <v>1</v>
          </cell>
          <cell r="C150">
            <v>34</v>
          </cell>
          <cell r="D150">
            <v>14</v>
          </cell>
        </row>
        <row r="151">
          <cell r="B151">
            <v>2</v>
          </cell>
          <cell r="C151">
            <v>44</v>
          </cell>
          <cell r="D151">
            <v>14</v>
          </cell>
        </row>
        <row r="152">
          <cell r="B152">
            <v>3</v>
          </cell>
          <cell r="C152">
            <v>54</v>
          </cell>
          <cell r="D152">
            <v>14</v>
          </cell>
        </row>
        <row r="153">
          <cell r="B153">
            <v>4</v>
          </cell>
          <cell r="C153">
            <v>64</v>
          </cell>
          <cell r="D153">
            <v>14</v>
          </cell>
        </row>
        <row r="154">
          <cell r="B154">
            <v>5</v>
          </cell>
          <cell r="C154">
            <v>38</v>
          </cell>
          <cell r="D154">
            <v>14</v>
          </cell>
        </row>
        <row r="155">
          <cell r="B155">
            <v>6</v>
          </cell>
          <cell r="C155">
            <v>50</v>
          </cell>
          <cell r="D155">
            <v>14</v>
          </cell>
        </row>
        <row r="156">
          <cell r="B156">
            <v>7</v>
          </cell>
          <cell r="C156">
            <v>62</v>
          </cell>
          <cell r="D156">
            <v>14</v>
          </cell>
        </row>
        <row r="157">
          <cell r="B157">
            <v>8</v>
          </cell>
          <cell r="C157">
            <v>74</v>
          </cell>
          <cell r="D157">
            <v>14</v>
          </cell>
        </row>
        <row r="159">
          <cell r="B159">
            <v>1</v>
          </cell>
          <cell r="C159">
            <v>34</v>
          </cell>
          <cell r="D159">
            <v>14</v>
          </cell>
        </row>
        <row r="160">
          <cell r="B160">
            <v>2</v>
          </cell>
          <cell r="C160">
            <v>44</v>
          </cell>
          <cell r="D160">
            <v>14</v>
          </cell>
        </row>
        <row r="161">
          <cell r="B161">
            <v>3</v>
          </cell>
          <cell r="C161">
            <v>54</v>
          </cell>
          <cell r="D161">
            <v>14</v>
          </cell>
        </row>
        <row r="162">
          <cell r="B162">
            <v>4</v>
          </cell>
          <cell r="C162">
            <v>64</v>
          </cell>
          <cell r="D162">
            <v>14</v>
          </cell>
        </row>
        <row r="163">
          <cell r="B163">
            <v>5</v>
          </cell>
          <cell r="C163">
            <v>38</v>
          </cell>
          <cell r="D163">
            <v>14</v>
          </cell>
        </row>
        <row r="164">
          <cell r="B164">
            <v>6</v>
          </cell>
          <cell r="C164">
            <v>50</v>
          </cell>
          <cell r="D164">
            <v>14</v>
          </cell>
        </row>
        <row r="165">
          <cell r="B165">
            <v>7</v>
          </cell>
          <cell r="C165">
            <v>62</v>
          </cell>
          <cell r="D165">
            <v>14</v>
          </cell>
        </row>
        <row r="166">
          <cell r="B166">
            <v>8</v>
          </cell>
          <cell r="C166">
            <v>74</v>
          </cell>
          <cell r="D166">
            <v>14</v>
          </cell>
        </row>
        <row r="168">
          <cell r="B168">
            <v>1</v>
          </cell>
          <cell r="C168">
            <v>34</v>
          </cell>
          <cell r="D168">
            <v>14</v>
          </cell>
        </row>
        <row r="169">
          <cell r="B169">
            <v>2</v>
          </cell>
          <cell r="C169">
            <v>44</v>
          </cell>
          <cell r="D169">
            <v>14</v>
          </cell>
        </row>
        <row r="170">
          <cell r="B170">
            <v>3</v>
          </cell>
          <cell r="C170">
            <v>54</v>
          </cell>
          <cell r="D170">
            <v>14</v>
          </cell>
        </row>
        <row r="171">
          <cell r="B171">
            <v>4</v>
          </cell>
          <cell r="C171">
            <v>64</v>
          </cell>
          <cell r="D171">
            <v>14</v>
          </cell>
        </row>
        <row r="172">
          <cell r="B172">
            <v>5</v>
          </cell>
          <cell r="C172">
            <v>38</v>
          </cell>
          <cell r="D172">
            <v>14</v>
          </cell>
        </row>
        <row r="173">
          <cell r="B173">
            <v>6</v>
          </cell>
          <cell r="C173">
            <v>50</v>
          </cell>
          <cell r="D173">
            <v>14</v>
          </cell>
        </row>
        <row r="174">
          <cell r="B174">
            <v>7</v>
          </cell>
          <cell r="C174">
            <v>62</v>
          </cell>
          <cell r="D174">
            <v>14</v>
          </cell>
        </row>
        <row r="175">
          <cell r="B175">
            <v>8</v>
          </cell>
          <cell r="C175">
            <v>74</v>
          </cell>
          <cell r="D175">
            <v>14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act"/>
      <sheetName val="Rates"/>
      <sheetName val="Sheet1"/>
    </sheetNames>
    <sheetDataSet>
      <sheetData sheetId="0" refreshError="1"/>
      <sheetData sheetId="1">
        <row r="3">
          <cell r="A3">
            <v>0</v>
          </cell>
          <cell r="B3">
            <v>0</v>
          </cell>
          <cell r="C3">
            <v>0</v>
          </cell>
        </row>
        <row r="4">
          <cell r="A4">
            <v>1</v>
          </cell>
          <cell r="B4" t="str">
            <v>10 mins</v>
          </cell>
          <cell r="C4">
            <v>10</v>
          </cell>
        </row>
        <row r="5">
          <cell r="A5">
            <v>2</v>
          </cell>
          <cell r="B5" t="str">
            <v>15 mins</v>
          </cell>
          <cell r="C5">
            <v>15</v>
          </cell>
        </row>
        <row r="6">
          <cell r="A6">
            <v>3</v>
          </cell>
          <cell r="B6" t="str">
            <v>20 mins</v>
          </cell>
          <cell r="C6">
            <v>20</v>
          </cell>
        </row>
        <row r="7">
          <cell r="A7">
            <v>4</v>
          </cell>
          <cell r="B7" t="str">
            <v>25 mins</v>
          </cell>
          <cell r="C7">
            <v>25</v>
          </cell>
        </row>
        <row r="8">
          <cell r="A8">
            <v>5</v>
          </cell>
          <cell r="B8" t="str">
            <v>30 mins</v>
          </cell>
          <cell r="C8">
            <v>30</v>
          </cell>
        </row>
        <row r="9">
          <cell r="A9">
            <v>6</v>
          </cell>
          <cell r="B9" t="str">
            <v>35 mins</v>
          </cell>
          <cell r="C9">
            <v>35</v>
          </cell>
        </row>
        <row r="10">
          <cell r="A10">
            <v>7</v>
          </cell>
          <cell r="B10" t="str">
            <v>40 mins</v>
          </cell>
          <cell r="C10">
            <v>40</v>
          </cell>
        </row>
        <row r="11">
          <cell r="A11">
            <v>8</v>
          </cell>
          <cell r="B11" t="str">
            <v>45 mins</v>
          </cell>
          <cell r="C11">
            <v>45</v>
          </cell>
        </row>
        <row r="12">
          <cell r="A12">
            <v>9</v>
          </cell>
          <cell r="B12" t="str">
            <v>50 mins</v>
          </cell>
          <cell r="C12">
            <v>50</v>
          </cell>
        </row>
        <row r="13">
          <cell r="A13">
            <v>10</v>
          </cell>
          <cell r="B13" t="str">
            <v>55 mins</v>
          </cell>
          <cell r="C13">
            <v>55</v>
          </cell>
        </row>
        <row r="14">
          <cell r="A14">
            <v>11</v>
          </cell>
          <cell r="B14" t="str">
            <v>1 Hour</v>
          </cell>
          <cell r="C14">
            <v>60</v>
          </cell>
        </row>
        <row r="15">
          <cell r="A15">
            <v>12</v>
          </cell>
          <cell r="B15" t="str">
            <v>1 Hour 15 minutes</v>
          </cell>
          <cell r="C15">
            <v>75</v>
          </cell>
        </row>
        <row r="16">
          <cell r="A16">
            <v>13</v>
          </cell>
          <cell r="B16" t="str">
            <v>1 Hour 30 minutes</v>
          </cell>
          <cell r="C16">
            <v>90</v>
          </cell>
        </row>
        <row r="17">
          <cell r="A17">
            <v>14</v>
          </cell>
          <cell r="B17" t="str">
            <v>1 Hour 45 minutes</v>
          </cell>
          <cell r="C17">
            <v>105</v>
          </cell>
        </row>
        <row r="18">
          <cell r="A18">
            <v>15</v>
          </cell>
          <cell r="B18" t="str">
            <v>2 Hours</v>
          </cell>
          <cell r="C18">
            <v>120</v>
          </cell>
        </row>
        <row r="19">
          <cell r="A19">
            <v>16</v>
          </cell>
          <cell r="B19" t="str">
            <v>2 Hours 15 minutes</v>
          </cell>
          <cell r="C19">
            <v>135</v>
          </cell>
        </row>
        <row r="20">
          <cell r="A20">
            <v>17</v>
          </cell>
          <cell r="B20" t="str">
            <v>2 Hours 30 minutes</v>
          </cell>
          <cell r="C20">
            <v>150</v>
          </cell>
        </row>
        <row r="21">
          <cell r="A21">
            <v>18</v>
          </cell>
          <cell r="B21" t="str">
            <v>2 Hours 45 minutes</v>
          </cell>
          <cell r="C21">
            <v>165</v>
          </cell>
        </row>
        <row r="22">
          <cell r="A22">
            <v>19</v>
          </cell>
          <cell r="B22" t="str">
            <v>3 Hours</v>
          </cell>
          <cell r="C22">
            <v>180</v>
          </cell>
        </row>
        <row r="23">
          <cell r="A23">
            <v>20</v>
          </cell>
          <cell r="B23" t="str">
            <v>3 Hours 15 minutes</v>
          </cell>
          <cell r="C23">
            <v>195</v>
          </cell>
        </row>
        <row r="24">
          <cell r="A24">
            <v>21</v>
          </cell>
          <cell r="B24" t="str">
            <v>3 Hous 30 minutes</v>
          </cell>
          <cell r="C24">
            <v>210</v>
          </cell>
        </row>
        <row r="25">
          <cell r="A25">
            <v>22</v>
          </cell>
          <cell r="B25" t="str">
            <v>3 Hours 45 minutes</v>
          </cell>
          <cell r="C25">
            <v>225</v>
          </cell>
        </row>
        <row r="26">
          <cell r="A26">
            <v>23</v>
          </cell>
          <cell r="B26" t="str">
            <v>4 Hours</v>
          </cell>
          <cell r="C26">
            <v>240</v>
          </cell>
        </row>
        <row r="27">
          <cell r="A27">
            <v>24</v>
          </cell>
          <cell r="B27" t="str">
            <v>4 Hours 30 minutes</v>
          </cell>
          <cell r="C27">
            <v>270</v>
          </cell>
        </row>
        <row r="28">
          <cell r="A28">
            <v>25</v>
          </cell>
          <cell r="B28" t="str">
            <v>5 Hours</v>
          </cell>
          <cell r="C28">
            <v>300</v>
          </cell>
        </row>
        <row r="29">
          <cell r="A29">
            <v>26</v>
          </cell>
          <cell r="B29" t="str">
            <v>5 Hours 30 minutes</v>
          </cell>
          <cell r="C29">
            <v>330</v>
          </cell>
        </row>
        <row r="30">
          <cell r="A30">
            <v>27</v>
          </cell>
          <cell r="B30" t="str">
            <v>6 hours</v>
          </cell>
          <cell r="C30">
            <v>360</v>
          </cell>
        </row>
        <row r="31">
          <cell r="A31">
            <v>28</v>
          </cell>
          <cell r="B31" t="str">
            <v>7 Hours</v>
          </cell>
          <cell r="C31">
            <v>420</v>
          </cell>
        </row>
        <row r="32">
          <cell r="A32">
            <v>29</v>
          </cell>
          <cell r="B32" t="str">
            <v>8 Hours</v>
          </cell>
          <cell r="C32">
            <v>480</v>
          </cell>
        </row>
        <row r="58">
          <cell r="C58">
            <v>0.05</v>
          </cell>
        </row>
        <row r="60">
          <cell r="C60">
            <v>0.03</v>
          </cell>
        </row>
        <row r="69">
          <cell r="A69">
            <v>1</v>
          </cell>
          <cell r="B69" t="str">
            <v>None</v>
          </cell>
          <cell r="C69">
            <v>0</v>
          </cell>
        </row>
        <row r="70">
          <cell r="A70">
            <v>2</v>
          </cell>
          <cell r="B70" t="str">
            <v>Plastic Ext.</v>
          </cell>
          <cell r="C70">
            <v>8</v>
          </cell>
        </row>
        <row r="71">
          <cell r="A71">
            <v>3</v>
          </cell>
          <cell r="B71" t="str">
            <v xml:space="preserve">Metal Ext. </v>
          </cell>
          <cell r="C71">
            <v>15</v>
          </cell>
        </row>
        <row r="72">
          <cell r="A72">
            <v>4</v>
          </cell>
          <cell r="B72" t="str">
            <v>Covert drain Lge Ext.</v>
          </cell>
          <cell r="C72">
            <v>88</v>
          </cell>
        </row>
        <row r="73">
          <cell r="A73">
            <v>5</v>
          </cell>
          <cell r="B73" t="str">
            <v>Covert drain Sml Ext.</v>
          </cell>
          <cell r="C73">
            <v>44</v>
          </cell>
        </row>
        <row r="74">
          <cell r="A74">
            <v>6</v>
          </cell>
          <cell r="B74" t="str">
            <v>Covert litter bin ext.</v>
          </cell>
          <cell r="C74">
            <v>137</v>
          </cell>
        </row>
        <row r="75">
          <cell r="A75">
            <v>7</v>
          </cell>
          <cell r="B75" t="str">
            <v>Flea Bait</v>
          </cell>
          <cell r="C75">
            <v>8</v>
          </cell>
        </row>
        <row r="76">
          <cell r="A76">
            <v>8</v>
          </cell>
          <cell r="B76" t="str">
            <v>Wasp Bait</v>
          </cell>
          <cell r="C76">
            <v>15</v>
          </cell>
        </row>
        <row r="77">
          <cell r="A77">
            <v>9</v>
          </cell>
          <cell r="B77" t="str">
            <v>Electronic Mouse Bait</v>
          </cell>
          <cell r="C77">
            <v>44</v>
          </cell>
        </row>
        <row r="78">
          <cell r="A78">
            <v>10</v>
          </cell>
          <cell r="B78" t="str">
            <v>Moth Dome Pheremone Trap</v>
          </cell>
          <cell r="C78">
            <v>15</v>
          </cell>
        </row>
        <row r="79">
          <cell r="A79">
            <v>11</v>
          </cell>
          <cell r="B79" t="str">
            <v xml:space="preserve">Exosex Moth Tab </v>
          </cell>
          <cell r="C79">
            <v>92</v>
          </cell>
        </row>
        <row r="80">
          <cell r="A80">
            <v>12</v>
          </cell>
          <cell r="B80" t="str">
            <v>Spare</v>
          </cell>
        </row>
        <row r="81">
          <cell r="A81">
            <v>13</v>
          </cell>
          <cell r="B81" t="str">
            <v>Spare</v>
          </cell>
        </row>
        <row r="82">
          <cell r="A82">
            <v>14</v>
          </cell>
          <cell r="B82" t="str">
            <v>Spare</v>
          </cell>
        </row>
        <row r="83">
          <cell r="A83">
            <v>15</v>
          </cell>
          <cell r="B83" t="str">
            <v>Spare</v>
          </cell>
        </row>
        <row r="84">
          <cell r="A84">
            <v>16</v>
          </cell>
          <cell r="B84" t="str">
            <v>Spare</v>
          </cell>
        </row>
        <row r="85">
          <cell r="A85">
            <v>17</v>
          </cell>
          <cell r="B85" t="str">
            <v>Spare</v>
          </cell>
        </row>
        <row r="86">
          <cell r="A86">
            <v>18</v>
          </cell>
          <cell r="B86" t="str">
            <v>Spare</v>
          </cell>
        </row>
        <row r="87">
          <cell r="A87">
            <v>19</v>
          </cell>
          <cell r="B87" t="str">
            <v>Spare</v>
          </cell>
        </row>
        <row r="88">
          <cell r="A88">
            <v>20</v>
          </cell>
          <cell r="B88" t="str">
            <v>Spare</v>
          </cell>
        </row>
        <row r="90">
          <cell r="C90">
            <v>0.03</v>
          </cell>
        </row>
        <row r="150">
          <cell r="B150">
            <v>1</v>
          </cell>
          <cell r="C150">
            <v>34</v>
          </cell>
          <cell r="D150">
            <v>14</v>
          </cell>
        </row>
        <row r="151">
          <cell r="B151">
            <v>2</v>
          </cell>
          <cell r="C151">
            <v>44</v>
          </cell>
          <cell r="D151">
            <v>14</v>
          </cell>
        </row>
        <row r="152">
          <cell r="B152">
            <v>3</v>
          </cell>
          <cell r="C152">
            <v>54</v>
          </cell>
          <cell r="D152">
            <v>14</v>
          </cell>
        </row>
        <row r="153">
          <cell r="B153">
            <v>4</v>
          </cell>
          <cell r="C153">
            <v>64</v>
          </cell>
          <cell r="D153">
            <v>14</v>
          </cell>
        </row>
        <row r="154">
          <cell r="B154">
            <v>5</v>
          </cell>
          <cell r="C154">
            <v>38</v>
          </cell>
          <cell r="D154">
            <v>14</v>
          </cell>
        </row>
        <row r="155">
          <cell r="B155">
            <v>6</v>
          </cell>
          <cell r="C155">
            <v>50</v>
          </cell>
          <cell r="D155">
            <v>14</v>
          </cell>
        </row>
        <row r="156">
          <cell r="B156">
            <v>7</v>
          </cell>
          <cell r="C156">
            <v>62</v>
          </cell>
          <cell r="D156">
            <v>14</v>
          </cell>
        </row>
        <row r="157">
          <cell r="B157">
            <v>8</v>
          </cell>
          <cell r="C157">
            <v>74</v>
          </cell>
          <cell r="D157">
            <v>14</v>
          </cell>
        </row>
        <row r="159">
          <cell r="B159">
            <v>1</v>
          </cell>
          <cell r="C159">
            <v>34</v>
          </cell>
          <cell r="D159">
            <v>14</v>
          </cell>
        </row>
        <row r="160">
          <cell r="B160">
            <v>2</v>
          </cell>
          <cell r="C160">
            <v>44</v>
          </cell>
          <cell r="D160">
            <v>14</v>
          </cell>
        </row>
        <row r="161">
          <cell r="B161">
            <v>3</v>
          </cell>
          <cell r="C161">
            <v>54</v>
          </cell>
          <cell r="D161">
            <v>14</v>
          </cell>
        </row>
        <row r="162">
          <cell r="B162">
            <v>4</v>
          </cell>
          <cell r="C162">
            <v>64</v>
          </cell>
          <cell r="D162">
            <v>14</v>
          </cell>
        </row>
        <row r="163">
          <cell r="B163">
            <v>5</v>
          </cell>
          <cell r="C163">
            <v>38</v>
          </cell>
          <cell r="D163">
            <v>14</v>
          </cell>
        </row>
        <row r="164">
          <cell r="B164">
            <v>6</v>
          </cell>
          <cell r="C164">
            <v>50</v>
          </cell>
          <cell r="D164">
            <v>14</v>
          </cell>
        </row>
        <row r="165">
          <cell r="B165">
            <v>7</v>
          </cell>
          <cell r="C165">
            <v>62</v>
          </cell>
          <cell r="D165">
            <v>14</v>
          </cell>
        </row>
        <row r="166">
          <cell r="B166">
            <v>8</v>
          </cell>
          <cell r="C166">
            <v>74</v>
          </cell>
          <cell r="D166">
            <v>14</v>
          </cell>
        </row>
        <row r="168">
          <cell r="B168">
            <v>1</v>
          </cell>
          <cell r="C168">
            <v>34</v>
          </cell>
          <cell r="D168">
            <v>14</v>
          </cell>
        </row>
        <row r="169">
          <cell r="B169">
            <v>2</v>
          </cell>
          <cell r="C169">
            <v>44</v>
          </cell>
          <cell r="D169">
            <v>14</v>
          </cell>
        </row>
        <row r="170">
          <cell r="B170">
            <v>3</v>
          </cell>
          <cell r="C170">
            <v>54</v>
          </cell>
          <cell r="D170">
            <v>14</v>
          </cell>
        </row>
        <row r="171">
          <cell r="B171">
            <v>4</v>
          </cell>
          <cell r="C171">
            <v>64</v>
          </cell>
          <cell r="D171">
            <v>14</v>
          </cell>
        </row>
        <row r="172">
          <cell r="B172">
            <v>5</v>
          </cell>
          <cell r="C172">
            <v>38</v>
          </cell>
          <cell r="D172">
            <v>14</v>
          </cell>
        </row>
        <row r="173">
          <cell r="B173">
            <v>6</v>
          </cell>
          <cell r="C173">
            <v>50</v>
          </cell>
          <cell r="D173">
            <v>14</v>
          </cell>
        </row>
        <row r="174">
          <cell r="B174">
            <v>7</v>
          </cell>
          <cell r="C174">
            <v>62</v>
          </cell>
          <cell r="D174">
            <v>14</v>
          </cell>
        </row>
        <row r="175">
          <cell r="B175">
            <v>8</v>
          </cell>
          <cell r="C175">
            <v>74</v>
          </cell>
          <cell r="D175">
            <v>14</v>
          </cell>
        </row>
        <row r="178">
          <cell r="B178">
            <v>0</v>
          </cell>
          <cell r="C178" t="str">
            <v>None</v>
          </cell>
        </row>
        <row r="179">
          <cell r="B179">
            <v>1</v>
          </cell>
          <cell r="C179" t="str">
            <v>EFK One tube</v>
          </cell>
        </row>
        <row r="180">
          <cell r="B180">
            <v>2</v>
          </cell>
          <cell r="C180" t="str">
            <v>EFK Two tube/ ALL</v>
          </cell>
        </row>
        <row r="181">
          <cell r="B181">
            <v>3</v>
          </cell>
          <cell r="C181" t="str">
            <v>EFK Three tube</v>
          </cell>
        </row>
        <row r="182">
          <cell r="B182">
            <v>4</v>
          </cell>
          <cell r="C182" t="str">
            <v>EFK Four tube</v>
          </cell>
        </row>
        <row r="183">
          <cell r="B183">
            <v>5</v>
          </cell>
          <cell r="C183" t="str">
            <v>Sticky-B One tube</v>
          </cell>
        </row>
        <row r="184">
          <cell r="B184">
            <v>6</v>
          </cell>
          <cell r="C184" t="str">
            <v>Sticky-B Two tube/ ALL</v>
          </cell>
        </row>
        <row r="185">
          <cell r="B185">
            <v>7</v>
          </cell>
          <cell r="C185" t="str">
            <v>Sticky-B Three tube</v>
          </cell>
        </row>
        <row r="186">
          <cell r="B186">
            <v>8</v>
          </cell>
          <cell r="C186" t="str">
            <v>Sticky-B Four tube</v>
          </cell>
        </row>
        <row r="193">
          <cell r="B193">
            <v>1</v>
          </cell>
          <cell r="C193" t="str">
            <v>None</v>
          </cell>
          <cell r="F193">
            <v>0</v>
          </cell>
          <cell r="H193">
            <v>0</v>
          </cell>
        </row>
        <row r="194">
          <cell r="B194">
            <v>2</v>
          </cell>
          <cell r="C194" t="str">
            <v>Viper EFK</v>
          </cell>
          <cell r="D194">
            <v>180</v>
          </cell>
          <cell r="F194">
            <v>152</v>
          </cell>
          <cell r="H194">
            <v>110</v>
          </cell>
        </row>
        <row r="195">
          <cell r="B195">
            <v>3</v>
          </cell>
          <cell r="C195" t="str">
            <v>Liberator EFK White</v>
          </cell>
          <cell r="D195">
            <v>296</v>
          </cell>
          <cell r="F195">
            <v>215</v>
          </cell>
          <cell r="H195">
            <v>173</v>
          </cell>
        </row>
        <row r="196">
          <cell r="B196">
            <v>4</v>
          </cell>
          <cell r="C196" t="str">
            <v>Liberator EFK S/Steel</v>
          </cell>
          <cell r="D196">
            <v>328</v>
          </cell>
          <cell r="F196">
            <v>226</v>
          </cell>
          <cell r="H196">
            <v>184</v>
          </cell>
        </row>
        <row r="197">
          <cell r="B197">
            <v>5</v>
          </cell>
          <cell r="C197" t="str">
            <v>Liberator EFK J/Proof</v>
          </cell>
          <cell r="D197">
            <v>578</v>
          </cell>
          <cell r="F197">
            <v>318</v>
          </cell>
          <cell r="H197">
            <v>276</v>
          </cell>
        </row>
        <row r="198">
          <cell r="B198">
            <v>6</v>
          </cell>
          <cell r="C198">
            <v>0</v>
          </cell>
        </row>
        <row r="199">
          <cell r="B199">
            <v>7</v>
          </cell>
          <cell r="C199">
            <v>0</v>
          </cell>
        </row>
        <row r="200">
          <cell r="B200">
            <v>8</v>
          </cell>
          <cell r="C200">
            <v>0</v>
          </cell>
        </row>
        <row r="201">
          <cell r="B201">
            <v>9</v>
          </cell>
          <cell r="C201">
            <v>0</v>
          </cell>
        </row>
        <row r="206">
          <cell r="B206">
            <v>1</v>
          </cell>
          <cell r="C206" t="str">
            <v>None</v>
          </cell>
          <cell r="D206">
            <v>0</v>
          </cell>
          <cell r="F206">
            <v>0</v>
          </cell>
          <cell r="H206">
            <v>0</v>
          </cell>
        </row>
        <row r="207">
          <cell r="B207">
            <v>2</v>
          </cell>
          <cell r="C207" t="str">
            <v>Liberator G/board White</v>
          </cell>
          <cell r="D207">
            <v>280</v>
          </cell>
          <cell r="F207">
            <v>219</v>
          </cell>
          <cell r="H207">
            <v>275</v>
          </cell>
        </row>
        <row r="208">
          <cell r="B208">
            <v>3</v>
          </cell>
          <cell r="C208" t="str">
            <v>Liberator G/board S/Steel</v>
          </cell>
          <cell r="D208">
            <v>319</v>
          </cell>
          <cell r="F208">
            <v>233</v>
          </cell>
          <cell r="H208">
            <v>289</v>
          </cell>
        </row>
        <row r="209">
          <cell r="B209">
            <v>4</v>
          </cell>
          <cell r="C209" t="str">
            <v>Liberator G/Board J/Proof</v>
          </cell>
          <cell r="D209">
            <v>556</v>
          </cell>
          <cell r="F209">
            <v>320</v>
          </cell>
          <cell r="H209">
            <v>376</v>
          </cell>
        </row>
        <row r="210">
          <cell r="B210">
            <v>5</v>
          </cell>
          <cell r="C210" t="str">
            <v>Cobra</v>
          </cell>
          <cell r="D210">
            <v>198</v>
          </cell>
          <cell r="F210">
            <v>177</v>
          </cell>
          <cell r="H210">
            <v>233</v>
          </cell>
        </row>
        <row r="211">
          <cell r="B211">
            <v>6</v>
          </cell>
          <cell r="C211" t="str">
            <v>Plasma</v>
          </cell>
          <cell r="D211">
            <v>284</v>
          </cell>
          <cell r="F211">
            <v>196</v>
          </cell>
          <cell r="H211">
            <v>253</v>
          </cell>
        </row>
        <row r="212">
          <cell r="B212">
            <v>7</v>
          </cell>
          <cell r="C212" t="str">
            <v>Eclipse</v>
          </cell>
          <cell r="D212">
            <v>152</v>
          </cell>
          <cell r="F212">
            <v>148</v>
          </cell>
          <cell r="H212">
            <v>204</v>
          </cell>
        </row>
      </sheetData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dm_Styles"/>
      <sheetName val="Adm_Notes"/>
      <sheetName val="Logic"/>
      <sheetName val="Navigation"/>
      <sheetName val="Control"/>
      <sheetName val="Inp_Constants"/>
      <sheetName val="Inp_Main"/>
      <sheetName val="Calc_Cost"/>
      <sheetName val="Calc_Timeline"/>
      <sheetName val="Output_CWsummary"/>
      <sheetName val="Output_PMsummary"/>
      <sheetName val="Dashboard"/>
      <sheetName val="Error"/>
      <sheetName val="Audit"/>
      <sheetName val="IssueForm"/>
      <sheetName val="Template"/>
    </sheetNames>
    <sheetDataSet>
      <sheetData sheetId="0"/>
      <sheetData sheetId="1">
        <row r="1">
          <cell r="A1" t="str">
            <v>IsysC_CostModel_v1.0.xlsm</v>
          </cell>
        </row>
      </sheetData>
      <sheetData sheetId="2"/>
      <sheetData sheetId="3"/>
      <sheetData sheetId="4"/>
      <sheetData sheetId="5">
        <row r="1">
          <cell r="D1">
            <v>0</v>
          </cell>
        </row>
        <row r="13">
          <cell r="C13" t="str">
            <v>IsysC_v1.0</v>
          </cell>
        </row>
        <row r="16">
          <cell r="C16" t="str">
            <v>The Sponsor</v>
          </cell>
        </row>
        <row r="17">
          <cell r="C17" t="str">
            <v>+44(0)nnnn nnn nnn</v>
          </cell>
        </row>
        <row r="18">
          <cell r="C18" t="str">
            <v>SomeOne@Isysr.com</v>
          </cell>
        </row>
        <row r="20">
          <cell r="C20" t="str">
            <v>Operational owner</v>
          </cell>
        </row>
        <row r="21">
          <cell r="C21" t="str">
            <v>+44(0)nnnn nnn nnn</v>
          </cell>
        </row>
        <row r="22">
          <cell r="C22" t="str">
            <v>SomeOne@Isysr.com</v>
          </cell>
        </row>
        <row r="24">
          <cell r="C24" t="str">
            <v>Model Owner</v>
          </cell>
        </row>
        <row r="25">
          <cell r="C25" t="str">
            <v>+44(0)nnnn nnn nnn</v>
          </cell>
        </row>
        <row r="26">
          <cell r="C26" t="str">
            <v>SomeOne@Isysr.com</v>
          </cell>
        </row>
        <row r="28">
          <cell r="C28" t="str">
            <v>NOT SELECTED</v>
          </cell>
        </row>
        <row r="54">
          <cell r="B54" t="str">
            <v>Jackavon</v>
          </cell>
        </row>
        <row r="55">
          <cell r="B55" t="str">
            <v>Jamesdobinson</v>
          </cell>
        </row>
        <row r="56">
          <cell r="B56" t="str">
            <v>Katherinelink</v>
          </cell>
        </row>
        <row r="57">
          <cell r="B57" t="str">
            <v>Rusellcannon</v>
          </cell>
        </row>
        <row r="58">
          <cell r="B58" t="str">
            <v>Katerinakourmpan</v>
          </cell>
        </row>
        <row r="59">
          <cell r="B59" t="str">
            <v>Thilankadissanayake</v>
          </cell>
        </row>
        <row r="60">
          <cell r="B60" t="str">
            <v>Shiyamsameen</v>
          </cell>
        </row>
        <row r="61">
          <cell r="B61" t="str">
            <v>Niallmartin</v>
          </cell>
        </row>
        <row r="62">
          <cell r="B62">
            <v>0</v>
          </cell>
        </row>
        <row r="63">
          <cell r="B63">
            <v>0</v>
          </cell>
        </row>
        <row r="69">
          <cell r="B69" t="str">
            <v>Jackavon</v>
          </cell>
        </row>
      </sheetData>
      <sheetData sheetId="6"/>
      <sheetData sheetId="7">
        <row r="1">
          <cell r="E1">
            <v>0</v>
          </cell>
        </row>
      </sheetData>
      <sheetData sheetId="8">
        <row r="1">
          <cell r="E1">
            <v>0</v>
          </cell>
        </row>
        <row r="11">
          <cell r="E11" t="str">
            <v>Capability 2</v>
          </cell>
          <cell r="R11">
            <v>40864.87999999999</v>
          </cell>
        </row>
        <row r="12">
          <cell r="E12" t="str">
            <v>Capability 2</v>
          </cell>
          <cell r="R12">
            <v>228043.55</v>
          </cell>
        </row>
        <row r="13">
          <cell r="E13" t="str">
            <v>Capability 2</v>
          </cell>
          <cell r="R13">
            <v>10840.039999999995</v>
          </cell>
        </row>
        <row r="14">
          <cell r="E14" t="str">
            <v>Capability 2</v>
          </cell>
          <cell r="R14">
            <v>68882.110000000015</v>
          </cell>
        </row>
        <row r="15">
          <cell r="E15" t="str">
            <v>Capability 2</v>
          </cell>
          <cell r="R15">
            <v>45492.580000000009</v>
          </cell>
        </row>
        <row r="16">
          <cell r="E16" t="str">
            <v>Capability 2</v>
          </cell>
          <cell r="R16">
            <v>27127.25</v>
          </cell>
        </row>
        <row r="17">
          <cell r="E17" t="str">
            <v>Capability 4</v>
          </cell>
          <cell r="R17">
            <v>0</v>
          </cell>
        </row>
        <row r="18">
          <cell r="E18" t="str">
            <v>Capability 4</v>
          </cell>
          <cell r="R18">
            <v>4472.53</v>
          </cell>
        </row>
        <row r="19">
          <cell r="E19" t="str">
            <v>Capability 4</v>
          </cell>
          <cell r="R19">
            <v>11764.04</v>
          </cell>
        </row>
        <row r="20">
          <cell r="E20" t="str">
            <v>Capability 5</v>
          </cell>
          <cell r="R20">
            <v>43757.920000000013</v>
          </cell>
        </row>
        <row r="21">
          <cell r="E21" t="str">
            <v>Capability 5</v>
          </cell>
          <cell r="R21">
            <v>50015.880000000005</v>
          </cell>
        </row>
        <row r="22">
          <cell r="E22" t="str">
            <v>Capability 5</v>
          </cell>
          <cell r="R22">
            <v>134910.63000000003</v>
          </cell>
        </row>
        <row r="23">
          <cell r="E23" t="str">
            <v>Capability 5</v>
          </cell>
          <cell r="R23">
            <v>57780.58</v>
          </cell>
        </row>
        <row r="24">
          <cell r="E24" t="str">
            <v>Capability 5</v>
          </cell>
          <cell r="R24">
            <v>0</v>
          </cell>
        </row>
        <row r="25">
          <cell r="E25" t="str">
            <v>Capability 5</v>
          </cell>
          <cell r="R25">
            <v>27088.94</v>
          </cell>
        </row>
        <row r="26">
          <cell r="E26" t="str">
            <v>Capability 5</v>
          </cell>
          <cell r="R26">
            <v>3780.8799999999992</v>
          </cell>
        </row>
        <row r="27">
          <cell r="E27" t="str">
            <v>Capability 5</v>
          </cell>
          <cell r="R27">
            <v>57024.369999999966</v>
          </cell>
        </row>
        <row r="28">
          <cell r="E28" t="str">
            <v>Capability 5</v>
          </cell>
          <cell r="R28">
            <v>46858.79</v>
          </cell>
        </row>
        <row r="29">
          <cell r="E29" t="str">
            <v>Capability 5</v>
          </cell>
          <cell r="R29">
            <v>41496.479999999996</v>
          </cell>
        </row>
        <row r="30">
          <cell r="E30">
            <v>0</v>
          </cell>
          <cell r="R30">
            <v>54841.140000000036</v>
          </cell>
        </row>
        <row r="31">
          <cell r="E31">
            <v>0</v>
          </cell>
          <cell r="R31">
            <v>52083.630000000019</v>
          </cell>
        </row>
        <row r="32">
          <cell r="E32">
            <v>0</v>
          </cell>
          <cell r="R32">
            <v>0</v>
          </cell>
        </row>
        <row r="33">
          <cell r="E33">
            <v>0</v>
          </cell>
          <cell r="R33">
            <v>86818.73</v>
          </cell>
        </row>
        <row r="34">
          <cell r="E34">
            <v>0</v>
          </cell>
          <cell r="R34">
            <v>0</v>
          </cell>
        </row>
        <row r="35">
          <cell r="E35">
            <v>0</v>
          </cell>
          <cell r="R35">
            <v>16217.699999999992</v>
          </cell>
        </row>
        <row r="36">
          <cell r="E36">
            <v>0</v>
          </cell>
          <cell r="R36">
            <v>14699.73</v>
          </cell>
        </row>
        <row r="37">
          <cell r="E37">
            <v>0</v>
          </cell>
          <cell r="R37">
            <v>0</v>
          </cell>
        </row>
        <row r="38">
          <cell r="E38">
            <v>0</v>
          </cell>
          <cell r="R38">
            <v>14319.64</v>
          </cell>
        </row>
        <row r="39">
          <cell r="E39">
            <v>0</v>
          </cell>
          <cell r="R39">
            <v>16308.57</v>
          </cell>
        </row>
        <row r="40">
          <cell r="E40">
            <v>0</v>
          </cell>
          <cell r="R40">
            <v>47532.390000000007</v>
          </cell>
        </row>
        <row r="41">
          <cell r="E41">
            <v>0</v>
          </cell>
          <cell r="R41">
            <v>43708.240000000005</v>
          </cell>
        </row>
        <row r="42">
          <cell r="E42">
            <v>0</v>
          </cell>
          <cell r="R42">
            <v>26378.709999999995</v>
          </cell>
        </row>
        <row r="43">
          <cell r="E43">
            <v>0</v>
          </cell>
          <cell r="R43">
            <v>56687.54</v>
          </cell>
        </row>
        <row r="44">
          <cell r="E44">
            <v>0</v>
          </cell>
          <cell r="R44">
            <v>0</v>
          </cell>
        </row>
        <row r="45">
          <cell r="E45">
            <v>0</v>
          </cell>
          <cell r="R45">
            <v>11849.680000000002</v>
          </cell>
        </row>
        <row r="46">
          <cell r="E46">
            <v>0</v>
          </cell>
          <cell r="R46">
            <v>48185.179999999986</v>
          </cell>
        </row>
        <row r="47">
          <cell r="E47">
            <v>0</v>
          </cell>
          <cell r="R47">
            <v>74281.45</v>
          </cell>
        </row>
        <row r="48">
          <cell r="E48">
            <v>0</v>
          </cell>
          <cell r="R48">
            <v>34682.890000000007</v>
          </cell>
        </row>
        <row r="49">
          <cell r="E49">
            <v>0</v>
          </cell>
          <cell r="R49">
            <v>112317.09999999998</v>
          </cell>
        </row>
        <row r="50">
          <cell r="E50">
            <v>0</v>
          </cell>
          <cell r="R50">
            <v>18841.97</v>
          </cell>
        </row>
        <row r="51">
          <cell r="E51">
            <v>0</v>
          </cell>
          <cell r="R51">
            <v>70299.86</v>
          </cell>
        </row>
        <row r="52">
          <cell r="E52">
            <v>0</v>
          </cell>
          <cell r="R52">
            <v>55511.450000000019</v>
          </cell>
        </row>
        <row r="53">
          <cell r="E53">
            <v>0</v>
          </cell>
          <cell r="R53">
            <v>44404.02</v>
          </cell>
        </row>
        <row r="54">
          <cell r="E54">
            <v>0</v>
          </cell>
          <cell r="R54">
            <v>36694.30000000001</v>
          </cell>
        </row>
        <row r="55">
          <cell r="E55">
            <v>0</v>
          </cell>
          <cell r="R55">
            <v>21932.840000000004</v>
          </cell>
        </row>
        <row r="56">
          <cell r="E56">
            <v>0</v>
          </cell>
          <cell r="R56">
            <v>17228.550000000003</v>
          </cell>
        </row>
        <row r="57">
          <cell r="E57">
            <v>0</v>
          </cell>
          <cell r="R57">
            <v>10140.559999999998</v>
          </cell>
        </row>
        <row r="58">
          <cell r="E58">
            <v>0</v>
          </cell>
          <cell r="R58">
            <v>30385.959999999981</v>
          </cell>
        </row>
        <row r="59">
          <cell r="E59">
            <v>0</v>
          </cell>
          <cell r="R59">
            <v>311364.91999999987</v>
          </cell>
        </row>
        <row r="60">
          <cell r="E60">
            <v>0</v>
          </cell>
          <cell r="R60">
            <v>0</v>
          </cell>
        </row>
        <row r="61">
          <cell r="E61">
            <v>0</v>
          </cell>
          <cell r="R61">
            <v>69274.160000000018</v>
          </cell>
        </row>
        <row r="62">
          <cell r="E62">
            <v>0</v>
          </cell>
          <cell r="R62">
            <v>32769.17</v>
          </cell>
        </row>
        <row r="63">
          <cell r="E63">
            <v>0</v>
          </cell>
          <cell r="R63">
            <v>16619.779999999992</v>
          </cell>
        </row>
        <row r="64">
          <cell r="E64">
            <v>0</v>
          </cell>
          <cell r="R64">
            <v>24120.109999999993</v>
          </cell>
        </row>
        <row r="65">
          <cell r="E65">
            <v>0</v>
          </cell>
          <cell r="R65">
            <v>50287.56</v>
          </cell>
        </row>
        <row r="66">
          <cell r="E66">
            <v>0</v>
          </cell>
          <cell r="R66">
            <v>43116.680000000022</v>
          </cell>
        </row>
        <row r="67">
          <cell r="E67">
            <v>0</v>
          </cell>
          <cell r="R67">
            <v>39886.109999999993</v>
          </cell>
        </row>
        <row r="68">
          <cell r="E68">
            <v>0</v>
          </cell>
          <cell r="R68">
            <v>0</v>
          </cell>
        </row>
        <row r="69">
          <cell r="E69">
            <v>0</v>
          </cell>
          <cell r="R69">
            <v>36517.12999999999</v>
          </cell>
        </row>
        <row r="70">
          <cell r="E70">
            <v>0</v>
          </cell>
          <cell r="R70">
            <v>16663.639999999996</v>
          </cell>
        </row>
        <row r="71">
          <cell r="E71">
            <v>0</v>
          </cell>
          <cell r="R71">
            <v>65166.300000000025</v>
          </cell>
        </row>
        <row r="72">
          <cell r="E72">
            <v>0</v>
          </cell>
          <cell r="R72">
            <v>63072.800000000017</v>
          </cell>
        </row>
        <row r="73">
          <cell r="E73">
            <v>0</v>
          </cell>
          <cell r="R73">
            <v>0</v>
          </cell>
        </row>
        <row r="74">
          <cell r="E74">
            <v>0</v>
          </cell>
          <cell r="R74">
            <v>15631.330000000004</v>
          </cell>
        </row>
        <row r="75">
          <cell r="E75">
            <v>0</v>
          </cell>
          <cell r="R75">
            <v>96314.010000000009</v>
          </cell>
        </row>
        <row r="76">
          <cell r="E76">
            <v>0</v>
          </cell>
          <cell r="R76">
            <v>21720.090000000004</v>
          </cell>
        </row>
        <row r="77">
          <cell r="E77">
            <v>0</v>
          </cell>
          <cell r="R77">
            <v>5608.3100000000013</v>
          </cell>
        </row>
        <row r="78">
          <cell r="E78">
            <v>0</v>
          </cell>
          <cell r="R78">
            <v>13600.959999999992</v>
          </cell>
        </row>
        <row r="79">
          <cell r="E79">
            <v>0</v>
          </cell>
          <cell r="R79">
            <v>65366.870000000024</v>
          </cell>
        </row>
        <row r="80">
          <cell r="E80">
            <v>0</v>
          </cell>
          <cell r="R80">
            <v>85109.200000000012</v>
          </cell>
        </row>
        <row r="81">
          <cell r="E81">
            <v>0</v>
          </cell>
          <cell r="R81">
            <v>51958.690000000024</v>
          </cell>
        </row>
        <row r="82">
          <cell r="E82">
            <v>0</v>
          </cell>
          <cell r="R82">
            <v>55772.970000000023</v>
          </cell>
        </row>
        <row r="83">
          <cell r="E83">
            <v>0</v>
          </cell>
          <cell r="R83">
            <v>68339.920000000027</v>
          </cell>
        </row>
        <row r="84">
          <cell r="E84">
            <v>0</v>
          </cell>
          <cell r="R84">
            <v>38690.549999999988</v>
          </cell>
        </row>
        <row r="85">
          <cell r="E85">
            <v>0</v>
          </cell>
          <cell r="R85">
            <v>38292.880000000005</v>
          </cell>
        </row>
        <row r="86">
          <cell r="E86">
            <v>0</v>
          </cell>
          <cell r="R86">
            <v>24153.510000000006</v>
          </cell>
        </row>
        <row r="87">
          <cell r="E87">
            <v>0</v>
          </cell>
          <cell r="R87">
            <v>26463.009999999995</v>
          </cell>
        </row>
        <row r="88">
          <cell r="E88">
            <v>0</v>
          </cell>
          <cell r="R88">
            <v>1648.56</v>
          </cell>
        </row>
        <row r="89">
          <cell r="E89">
            <v>0</v>
          </cell>
          <cell r="R89">
            <v>4290.0600000000004</v>
          </cell>
        </row>
        <row r="90">
          <cell r="E90">
            <v>0</v>
          </cell>
          <cell r="R90">
            <v>66782.679999999949</v>
          </cell>
        </row>
        <row r="91">
          <cell r="E91">
            <v>0</v>
          </cell>
          <cell r="R91">
            <v>9167.9199999999983</v>
          </cell>
        </row>
        <row r="92">
          <cell r="E92">
            <v>0</v>
          </cell>
          <cell r="R92">
            <v>1648.56</v>
          </cell>
        </row>
        <row r="93">
          <cell r="E93">
            <v>0</v>
          </cell>
          <cell r="R93">
            <v>0</v>
          </cell>
        </row>
        <row r="94">
          <cell r="E94">
            <v>0</v>
          </cell>
          <cell r="R94">
            <v>7314.8099999999986</v>
          </cell>
        </row>
        <row r="95">
          <cell r="E95">
            <v>0</v>
          </cell>
          <cell r="R95">
            <v>55338.119999999981</v>
          </cell>
        </row>
        <row r="96">
          <cell r="E96">
            <v>0</v>
          </cell>
          <cell r="R96">
            <v>8811.18</v>
          </cell>
        </row>
        <row r="97">
          <cell r="E97">
            <v>0</v>
          </cell>
          <cell r="R97">
            <v>142109.02999999997</v>
          </cell>
        </row>
        <row r="98">
          <cell r="E98">
            <v>0</v>
          </cell>
          <cell r="R98">
            <v>17746.66</v>
          </cell>
        </row>
        <row r="99">
          <cell r="E99">
            <v>0</v>
          </cell>
          <cell r="R99">
            <v>0</v>
          </cell>
        </row>
        <row r="100">
          <cell r="E100">
            <v>0</v>
          </cell>
          <cell r="R100">
            <v>70026.350000000006</v>
          </cell>
        </row>
        <row r="101">
          <cell r="E101">
            <v>0</v>
          </cell>
          <cell r="R101">
            <v>14471.190000000002</v>
          </cell>
        </row>
        <row r="102">
          <cell r="E102">
            <v>0</v>
          </cell>
          <cell r="R102">
            <v>17876.240000000002</v>
          </cell>
        </row>
        <row r="103">
          <cell r="E103">
            <v>0</v>
          </cell>
          <cell r="R103">
            <v>71829.77</v>
          </cell>
        </row>
        <row r="104">
          <cell r="E104">
            <v>0</v>
          </cell>
          <cell r="R104">
            <v>14126.649999999996</v>
          </cell>
        </row>
        <row r="105">
          <cell r="E105">
            <v>0</v>
          </cell>
          <cell r="R105">
            <v>3079.4299999999985</v>
          </cell>
        </row>
        <row r="106">
          <cell r="E106">
            <v>0</v>
          </cell>
          <cell r="R106">
            <v>6529.1699999999973</v>
          </cell>
        </row>
        <row r="107">
          <cell r="E107">
            <v>0</v>
          </cell>
          <cell r="R107">
            <v>47128.039999999994</v>
          </cell>
        </row>
        <row r="108">
          <cell r="E108">
            <v>0</v>
          </cell>
          <cell r="R108">
            <v>18911.43</v>
          </cell>
        </row>
        <row r="109">
          <cell r="E109">
            <v>0</v>
          </cell>
          <cell r="R109">
            <v>66198.189999999988</v>
          </cell>
        </row>
        <row r="110">
          <cell r="E110">
            <v>0</v>
          </cell>
          <cell r="R110">
            <v>75666.489999999991</v>
          </cell>
        </row>
        <row r="111">
          <cell r="E111">
            <v>0</v>
          </cell>
          <cell r="R111">
            <v>39386.329999999987</v>
          </cell>
        </row>
        <row r="112">
          <cell r="E112">
            <v>0</v>
          </cell>
          <cell r="R112">
            <v>11153.4</v>
          </cell>
        </row>
        <row r="113">
          <cell r="E113">
            <v>0</v>
          </cell>
          <cell r="R113">
            <v>11076.01</v>
          </cell>
        </row>
        <row r="114">
          <cell r="E114">
            <v>0</v>
          </cell>
          <cell r="R114">
            <v>65064.990000000005</v>
          </cell>
        </row>
        <row r="115">
          <cell r="E115">
            <v>0</v>
          </cell>
          <cell r="R115">
            <v>40376.58</v>
          </cell>
        </row>
        <row r="116">
          <cell r="E116">
            <v>0</v>
          </cell>
          <cell r="R116">
            <v>49228.35</v>
          </cell>
        </row>
        <row r="117">
          <cell r="E117">
            <v>0</v>
          </cell>
          <cell r="R117">
            <v>0</v>
          </cell>
        </row>
        <row r="118">
          <cell r="E118">
            <v>0</v>
          </cell>
          <cell r="R118">
            <v>0</v>
          </cell>
        </row>
        <row r="119">
          <cell r="E119">
            <v>0</v>
          </cell>
          <cell r="R119">
            <v>65941.120000000024</v>
          </cell>
        </row>
        <row r="120">
          <cell r="E120">
            <v>0</v>
          </cell>
          <cell r="R120">
            <v>11116.39</v>
          </cell>
        </row>
        <row r="121">
          <cell r="E121">
            <v>0</v>
          </cell>
          <cell r="R121">
            <v>10481.750000000002</v>
          </cell>
        </row>
        <row r="122">
          <cell r="E122">
            <v>0</v>
          </cell>
          <cell r="R122">
            <v>73540.42</v>
          </cell>
        </row>
        <row r="123">
          <cell r="E123">
            <v>0</v>
          </cell>
          <cell r="R123">
            <v>5280.77</v>
          </cell>
        </row>
        <row r="124">
          <cell r="E124">
            <v>0</v>
          </cell>
          <cell r="R124">
            <v>23122.110000000008</v>
          </cell>
        </row>
        <row r="125">
          <cell r="E125">
            <v>0</v>
          </cell>
          <cell r="R125">
            <v>51773.749999999993</v>
          </cell>
        </row>
        <row r="126">
          <cell r="E126">
            <v>0</v>
          </cell>
          <cell r="R126">
            <v>16329.569999999996</v>
          </cell>
        </row>
        <row r="127">
          <cell r="E127">
            <v>0</v>
          </cell>
          <cell r="R127">
            <v>30108.780000000006</v>
          </cell>
        </row>
        <row r="128">
          <cell r="E128">
            <v>0</v>
          </cell>
          <cell r="R128">
            <v>33726.640000000007</v>
          </cell>
        </row>
        <row r="129">
          <cell r="E129">
            <v>0</v>
          </cell>
          <cell r="R129">
            <v>14495.410000000005</v>
          </cell>
        </row>
        <row r="130">
          <cell r="E130">
            <v>0</v>
          </cell>
          <cell r="R130">
            <v>29523.039999999997</v>
          </cell>
        </row>
        <row r="131">
          <cell r="E131">
            <v>0</v>
          </cell>
          <cell r="R131">
            <v>20264.330000000005</v>
          </cell>
        </row>
        <row r="132">
          <cell r="E132">
            <v>0</v>
          </cell>
          <cell r="R132">
            <v>0</v>
          </cell>
        </row>
        <row r="133">
          <cell r="E133">
            <v>0</v>
          </cell>
          <cell r="R133">
            <v>0</v>
          </cell>
        </row>
        <row r="134">
          <cell r="E134">
            <v>0</v>
          </cell>
          <cell r="R134">
            <v>60489.740000000005</v>
          </cell>
        </row>
        <row r="135">
          <cell r="E135">
            <v>0</v>
          </cell>
          <cell r="R135">
            <v>68986.060000000012</v>
          </cell>
        </row>
        <row r="136">
          <cell r="E136">
            <v>0</v>
          </cell>
          <cell r="R136">
            <v>80410.080000000002</v>
          </cell>
        </row>
        <row r="137">
          <cell r="E137">
            <v>0</v>
          </cell>
          <cell r="R137">
            <v>53413.829999999973</v>
          </cell>
        </row>
        <row r="138">
          <cell r="E138">
            <v>0</v>
          </cell>
          <cell r="R138">
            <v>35496.830000000009</v>
          </cell>
        </row>
        <row r="139">
          <cell r="E139">
            <v>0</v>
          </cell>
          <cell r="R139">
            <v>0</v>
          </cell>
        </row>
        <row r="140">
          <cell r="E140">
            <v>0</v>
          </cell>
          <cell r="R140">
            <v>0</v>
          </cell>
        </row>
        <row r="141">
          <cell r="E141">
            <v>0</v>
          </cell>
          <cell r="R141">
            <v>0</v>
          </cell>
        </row>
        <row r="142">
          <cell r="E142">
            <v>0</v>
          </cell>
          <cell r="R142">
            <v>0</v>
          </cell>
        </row>
        <row r="143">
          <cell r="E143">
            <v>0</v>
          </cell>
          <cell r="R143">
            <v>7093.8199999999961</v>
          </cell>
        </row>
        <row r="144">
          <cell r="E144">
            <v>0</v>
          </cell>
          <cell r="R144">
            <v>0</v>
          </cell>
        </row>
        <row r="145">
          <cell r="E145">
            <v>0</v>
          </cell>
          <cell r="R145">
            <v>13899.119999999992</v>
          </cell>
        </row>
        <row r="146">
          <cell r="E146">
            <v>0</v>
          </cell>
          <cell r="R146">
            <v>3847.3800000000006</v>
          </cell>
        </row>
        <row r="147">
          <cell r="E147">
            <v>0</v>
          </cell>
          <cell r="R147">
            <v>0</v>
          </cell>
        </row>
        <row r="148">
          <cell r="E148">
            <v>0</v>
          </cell>
          <cell r="R148">
            <v>33060.519999999997</v>
          </cell>
        </row>
        <row r="149">
          <cell r="E149">
            <v>0</v>
          </cell>
          <cell r="R149">
            <v>116225.04999999999</v>
          </cell>
        </row>
        <row r="150">
          <cell r="E150">
            <v>0</v>
          </cell>
          <cell r="R150">
            <v>20294.919999999998</v>
          </cell>
        </row>
        <row r="151">
          <cell r="E151">
            <v>0</v>
          </cell>
          <cell r="R151">
            <v>13921.519999999991</v>
          </cell>
        </row>
        <row r="152">
          <cell r="E152">
            <v>0</v>
          </cell>
          <cell r="R152">
            <v>7226.7899999999954</v>
          </cell>
        </row>
        <row r="153">
          <cell r="E153">
            <v>0</v>
          </cell>
          <cell r="R153">
            <v>19952.530000000002</v>
          </cell>
        </row>
        <row r="154">
          <cell r="E154">
            <v>0</v>
          </cell>
          <cell r="R154">
            <v>0</v>
          </cell>
        </row>
        <row r="155">
          <cell r="E155">
            <v>0</v>
          </cell>
          <cell r="R155">
            <v>67770.62999999999</v>
          </cell>
        </row>
        <row r="156">
          <cell r="E156">
            <v>0</v>
          </cell>
          <cell r="R156">
            <v>53413.829999999973</v>
          </cell>
        </row>
        <row r="157">
          <cell r="E157">
            <v>0</v>
          </cell>
          <cell r="R157">
            <v>49250.77999999997</v>
          </cell>
        </row>
        <row r="158">
          <cell r="E158">
            <v>0</v>
          </cell>
          <cell r="R158">
            <v>0</v>
          </cell>
        </row>
        <row r="159">
          <cell r="E159">
            <v>0</v>
          </cell>
          <cell r="R159">
            <v>0</v>
          </cell>
        </row>
        <row r="160">
          <cell r="E160">
            <v>0</v>
          </cell>
          <cell r="R160">
            <v>166551.28999999998</v>
          </cell>
        </row>
        <row r="161">
          <cell r="E161">
            <v>0</v>
          </cell>
          <cell r="R161">
            <v>0</v>
          </cell>
        </row>
        <row r="162">
          <cell r="E162">
            <v>0</v>
          </cell>
          <cell r="R162">
            <v>25230.28999999999</v>
          </cell>
        </row>
        <row r="163">
          <cell r="E163">
            <v>0</v>
          </cell>
          <cell r="R163">
            <v>22755.340000000007</v>
          </cell>
        </row>
        <row r="164">
          <cell r="E164">
            <v>0</v>
          </cell>
          <cell r="R164">
            <v>47929.979999999996</v>
          </cell>
        </row>
        <row r="165">
          <cell r="E165">
            <v>0</v>
          </cell>
          <cell r="R165">
            <v>0</v>
          </cell>
        </row>
        <row r="166">
          <cell r="E166">
            <v>0</v>
          </cell>
          <cell r="R166">
            <v>7618.3700000000017</v>
          </cell>
        </row>
        <row r="167">
          <cell r="E167">
            <v>0</v>
          </cell>
          <cell r="R167">
            <v>6321.7799999999961</v>
          </cell>
        </row>
        <row r="168">
          <cell r="E168">
            <v>0</v>
          </cell>
          <cell r="R168">
            <v>45426.180000000008</v>
          </cell>
        </row>
        <row r="169">
          <cell r="E169">
            <v>0</v>
          </cell>
          <cell r="R169">
            <v>0</v>
          </cell>
        </row>
        <row r="170">
          <cell r="E170">
            <v>0</v>
          </cell>
          <cell r="R170">
            <v>0</v>
          </cell>
        </row>
        <row r="171">
          <cell r="E171">
            <v>0</v>
          </cell>
          <cell r="R171">
            <v>0</v>
          </cell>
        </row>
        <row r="172">
          <cell r="E172">
            <v>0</v>
          </cell>
          <cell r="R172">
            <v>0</v>
          </cell>
        </row>
        <row r="173">
          <cell r="E173">
            <v>0</v>
          </cell>
          <cell r="R173">
            <v>0</v>
          </cell>
        </row>
        <row r="174">
          <cell r="E174">
            <v>0</v>
          </cell>
          <cell r="R174">
            <v>48883.30999999999</v>
          </cell>
        </row>
        <row r="175">
          <cell r="E175">
            <v>0</v>
          </cell>
          <cell r="R175">
            <v>13342.570000000003</v>
          </cell>
        </row>
        <row r="176">
          <cell r="E176">
            <v>0</v>
          </cell>
          <cell r="R176">
            <v>0</v>
          </cell>
        </row>
        <row r="177">
          <cell r="E177">
            <v>0</v>
          </cell>
          <cell r="R177">
            <v>107054.80999999997</v>
          </cell>
        </row>
        <row r="178">
          <cell r="E178">
            <v>0</v>
          </cell>
          <cell r="R178">
            <v>36645.979999999996</v>
          </cell>
        </row>
        <row r="179">
          <cell r="E179">
            <v>0</v>
          </cell>
          <cell r="R179">
            <v>102522.10000000002</v>
          </cell>
        </row>
        <row r="180">
          <cell r="E180">
            <v>0</v>
          </cell>
          <cell r="R180">
            <v>11570.929999999997</v>
          </cell>
        </row>
        <row r="181">
          <cell r="E181">
            <v>0</v>
          </cell>
          <cell r="R181">
            <v>6445.87</v>
          </cell>
        </row>
        <row r="182">
          <cell r="E182">
            <v>0</v>
          </cell>
          <cell r="R182">
            <v>44633.549999999974</v>
          </cell>
        </row>
        <row r="183">
          <cell r="E183">
            <v>0</v>
          </cell>
          <cell r="R183">
            <v>3286.0000000000009</v>
          </cell>
        </row>
        <row r="184">
          <cell r="E184">
            <v>0</v>
          </cell>
          <cell r="R184">
            <v>107054.80999999997</v>
          </cell>
        </row>
        <row r="185">
          <cell r="E185">
            <v>0</v>
          </cell>
          <cell r="R185">
            <v>0</v>
          </cell>
        </row>
        <row r="186">
          <cell r="E186">
            <v>0</v>
          </cell>
          <cell r="R186">
            <v>0</v>
          </cell>
        </row>
        <row r="187">
          <cell r="E187">
            <v>0</v>
          </cell>
          <cell r="R187">
            <v>0</v>
          </cell>
        </row>
        <row r="188">
          <cell r="E188">
            <v>0</v>
          </cell>
          <cell r="R188">
            <v>5682.3200000000006</v>
          </cell>
        </row>
        <row r="189">
          <cell r="E189">
            <v>0</v>
          </cell>
          <cell r="R189">
            <v>0</v>
          </cell>
        </row>
        <row r="190">
          <cell r="E190">
            <v>0</v>
          </cell>
          <cell r="R190">
            <v>149802.6</v>
          </cell>
        </row>
        <row r="191">
          <cell r="E191">
            <v>0</v>
          </cell>
          <cell r="R191">
            <v>36809.12999999999</v>
          </cell>
        </row>
        <row r="192">
          <cell r="E192">
            <v>0</v>
          </cell>
          <cell r="R192">
            <v>0</v>
          </cell>
        </row>
        <row r="193">
          <cell r="E193">
            <v>0</v>
          </cell>
          <cell r="R193">
            <v>14633.900000000001</v>
          </cell>
        </row>
        <row r="194">
          <cell r="E194">
            <v>0</v>
          </cell>
          <cell r="R194">
            <v>7851.32</v>
          </cell>
        </row>
        <row r="195">
          <cell r="E195">
            <v>0</v>
          </cell>
          <cell r="R195">
            <v>27967.409999999989</v>
          </cell>
        </row>
        <row r="196">
          <cell r="E196">
            <v>0</v>
          </cell>
          <cell r="R196">
            <v>45584.459999999977</v>
          </cell>
        </row>
        <row r="197">
          <cell r="E197">
            <v>0</v>
          </cell>
          <cell r="R197">
            <v>0</v>
          </cell>
        </row>
        <row r="198">
          <cell r="E198">
            <v>0</v>
          </cell>
          <cell r="R198">
            <v>44508.58</v>
          </cell>
        </row>
        <row r="199">
          <cell r="E199">
            <v>0</v>
          </cell>
          <cell r="R199">
            <v>65224.98000000001</v>
          </cell>
        </row>
        <row r="200">
          <cell r="E200">
            <v>0</v>
          </cell>
          <cell r="R200">
            <v>42131.010000000009</v>
          </cell>
        </row>
        <row r="1501">
          <cell r="R1501">
            <v>61577124.993475989</v>
          </cell>
          <cell r="S1501">
            <v>61577124.993475989</v>
          </cell>
        </row>
      </sheetData>
      <sheetData sheetId="9">
        <row r="1">
          <cell r="E1">
            <v>0</v>
          </cell>
        </row>
        <row r="10">
          <cell r="T10">
            <v>41214</v>
          </cell>
          <cell r="U10">
            <v>41240</v>
          </cell>
          <cell r="V10">
            <v>41268</v>
          </cell>
          <cell r="W10">
            <v>41296</v>
          </cell>
          <cell r="X10">
            <v>41324</v>
          </cell>
          <cell r="Y10">
            <v>41352</v>
          </cell>
          <cell r="Z10">
            <v>41380</v>
          </cell>
          <cell r="AA10">
            <v>41408</v>
          </cell>
          <cell r="AB10">
            <v>41436</v>
          </cell>
          <cell r="AC10">
            <v>41464</v>
          </cell>
          <cell r="AD10">
            <v>41492</v>
          </cell>
          <cell r="AE10">
            <v>41520</v>
          </cell>
          <cell r="AF10">
            <v>41550</v>
          </cell>
          <cell r="AG10">
            <v>41580</v>
          </cell>
          <cell r="AH10">
            <v>41606</v>
          </cell>
          <cell r="AI10">
            <v>41634</v>
          </cell>
          <cell r="AJ10">
            <v>41662</v>
          </cell>
          <cell r="AK10">
            <v>41690</v>
          </cell>
          <cell r="AL10">
            <v>41718</v>
          </cell>
          <cell r="AM10">
            <v>41746</v>
          </cell>
          <cell r="AN10">
            <v>41774</v>
          </cell>
          <cell r="AO10">
            <v>41802</v>
          </cell>
          <cell r="AP10">
            <v>41830</v>
          </cell>
          <cell r="AQ10">
            <v>41858</v>
          </cell>
          <cell r="AR10">
            <v>41886</v>
          </cell>
          <cell r="AS10">
            <v>41916</v>
          </cell>
          <cell r="AT10">
            <v>41945</v>
          </cell>
          <cell r="AU10">
            <v>41971</v>
          </cell>
          <cell r="AV10">
            <v>41999</v>
          </cell>
          <cell r="AW10">
            <v>42027</v>
          </cell>
          <cell r="AX10">
            <v>42055</v>
          </cell>
          <cell r="AY10">
            <v>42083</v>
          </cell>
          <cell r="AZ10">
            <v>42111</v>
          </cell>
          <cell r="BA10">
            <v>42139</v>
          </cell>
          <cell r="BB10">
            <v>42167</v>
          </cell>
          <cell r="BC10">
            <v>42195</v>
          </cell>
          <cell r="BD10">
            <v>42223</v>
          </cell>
          <cell r="BE10">
            <v>42251</v>
          </cell>
          <cell r="BF10">
            <v>42281</v>
          </cell>
          <cell r="BG10">
            <v>42310</v>
          </cell>
          <cell r="BH10">
            <v>42336</v>
          </cell>
          <cell r="BI10">
            <v>42364</v>
          </cell>
          <cell r="BJ10">
            <v>42392</v>
          </cell>
          <cell r="BK10">
            <v>42420</v>
          </cell>
          <cell r="BL10">
            <v>42448</v>
          </cell>
          <cell r="BM10">
            <v>42476</v>
          </cell>
          <cell r="BN10">
            <v>42504</v>
          </cell>
          <cell r="BO10">
            <v>42532</v>
          </cell>
          <cell r="BP10">
            <v>42560</v>
          </cell>
          <cell r="BQ10">
            <v>42588</v>
          </cell>
          <cell r="BR10">
            <v>42616</v>
          </cell>
          <cell r="BS10">
            <v>42646</v>
          </cell>
        </row>
        <row r="11">
          <cell r="T11">
            <v>41239</v>
          </cell>
          <cell r="U11">
            <v>41267</v>
          </cell>
          <cell r="V11">
            <v>41295</v>
          </cell>
          <cell r="W11">
            <v>41323</v>
          </cell>
          <cell r="X11">
            <v>41351</v>
          </cell>
          <cell r="Y11">
            <v>41379</v>
          </cell>
          <cell r="Z11">
            <v>41407</v>
          </cell>
          <cell r="AA11">
            <v>41435</v>
          </cell>
          <cell r="AB11">
            <v>41463</v>
          </cell>
          <cell r="AC11">
            <v>41491</v>
          </cell>
          <cell r="AD11">
            <v>41519</v>
          </cell>
          <cell r="AE11">
            <v>41549</v>
          </cell>
          <cell r="AF11">
            <v>41579</v>
          </cell>
          <cell r="AG11">
            <v>41605</v>
          </cell>
          <cell r="AH11">
            <v>41633</v>
          </cell>
          <cell r="AI11">
            <v>41661</v>
          </cell>
          <cell r="AJ11">
            <v>41689</v>
          </cell>
          <cell r="AK11">
            <v>41717</v>
          </cell>
          <cell r="AL11">
            <v>41745</v>
          </cell>
          <cell r="AM11">
            <v>41773</v>
          </cell>
          <cell r="AN11">
            <v>41801</v>
          </cell>
          <cell r="AO11">
            <v>41829</v>
          </cell>
          <cell r="AP11">
            <v>41857</v>
          </cell>
          <cell r="AQ11">
            <v>41885</v>
          </cell>
          <cell r="AR11">
            <v>41915</v>
          </cell>
          <cell r="AS11">
            <v>41944</v>
          </cell>
          <cell r="AT11">
            <v>41970</v>
          </cell>
          <cell r="AU11">
            <v>41998</v>
          </cell>
          <cell r="AV11">
            <v>42026</v>
          </cell>
          <cell r="AW11">
            <v>42054</v>
          </cell>
          <cell r="AX11">
            <v>42082</v>
          </cell>
          <cell r="AY11">
            <v>42110</v>
          </cell>
          <cell r="AZ11">
            <v>42138</v>
          </cell>
          <cell r="BA11">
            <v>42166</v>
          </cell>
          <cell r="BB11">
            <v>42194</v>
          </cell>
          <cell r="BC11">
            <v>42222</v>
          </cell>
          <cell r="BD11">
            <v>42250</v>
          </cell>
          <cell r="BE11">
            <v>42280</v>
          </cell>
          <cell r="BF11">
            <v>42309</v>
          </cell>
          <cell r="BG11">
            <v>42335</v>
          </cell>
          <cell r="BH11">
            <v>42363</v>
          </cell>
          <cell r="BI11">
            <v>42391</v>
          </cell>
          <cell r="BJ11">
            <v>42419</v>
          </cell>
          <cell r="BK11">
            <v>42447</v>
          </cell>
          <cell r="BL11">
            <v>42475</v>
          </cell>
          <cell r="BM11">
            <v>42503</v>
          </cell>
          <cell r="BN11">
            <v>42531</v>
          </cell>
          <cell r="BO11">
            <v>42559</v>
          </cell>
          <cell r="BP11">
            <v>42587</v>
          </cell>
          <cell r="BQ11">
            <v>42615</v>
          </cell>
          <cell r="BR11">
            <v>42645</v>
          </cell>
          <cell r="BS11">
            <v>42674</v>
          </cell>
        </row>
        <row r="13">
          <cell r="T13">
            <v>8</v>
          </cell>
          <cell r="U13">
            <v>9</v>
          </cell>
          <cell r="V13">
            <v>10</v>
          </cell>
          <cell r="W13">
            <v>11</v>
          </cell>
          <cell r="X13">
            <v>12</v>
          </cell>
          <cell r="Y13">
            <v>13</v>
          </cell>
          <cell r="Z13">
            <v>1</v>
          </cell>
          <cell r="AA13">
            <v>2</v>
          </cell>
          <cell r="AB13">
            <v>3</v>
          </cell>
          <cell r="AC13">
            <v>4</v>
          </cell>
          <cell r="AD13">
            <v>5</v>
          </cell>
          <cell r="AE13">
            <v>6</v>
          </cell>
          <cell r="AF13">
            <v>7</v>
          </cell>
          <cell r="AG13">
            <v>8</v>
          </cell>
          <cell r="AH13">
            <v>9</v>
          </cell>
          <cell r="AI13">
            <v>10</v>
          </cell>
          <cell r="AJ13">
            <v>11</v>
          </cell>
          <cell r="AK13">
            <v>12</v>
          </cell>
          <cell r="AL13">
            <v>13</v>
          </cell>
          <cell r="AM13">
            <v>1</v>
          </cell>
          <cell r="AN13">
            <v>2</v>
          </cell>
          <cell r="AO13">
            <v>3</v>
          </cell>
          <cell r="AP13">
            <v>4</v>
          </cell>
          <cell r="AQ13">
            <v>5</v>
          </cell>
          <cell r="AR13">
            <v>6</v>
          </cell>
          <cell r="AS13">
            <v>7</v>
          </cell>
          <cell r="AT13">
            <v>8</v>
          </cell>
          <cell r="AU13">
            <v>9</v>
          </cell>
          <cell r="AV13">
            <v>10</v>
          </cell>
          <cell r="AW13">
            <v>11</v>
          </cell>
          <cell r="AX13">
            <v>12</v>
          </cell>
          <cell r="AY13">
            <v>13</v>
          </cell>
          <cell r="AZ13">
            <v>1</v>
          </cell>
          <cell r="BA13">
            <v>2</v>
          </cell>
          <cell r="BB13">
            <v>3</v>
          </cell>
          <cell r="BC13">
            <v>4</v>
          </cell>
          <cell r="BD13">
            <v>5</v>
          </cell>
          <cell r="BE13">
            <v>6</v>
          </cell>
          <cell r="BF13">
            <v>7</v>
          </cell>
          <cell r="BG13">
            <v>8</v>
          </cell>
          <cell r="BH13">
            <v>9</v>
          </cell>
          <cell r="BI13">
            <v>10</v>
          </cell>
          <cell r="BJ13">
            <v>11</v>
          </cell>
          <cell r="BK13">
            <v>12</v>
          </cell>
          <cell r="BL13">
            <v>13</v>
          </cell>
          <cell r="BM13">
            <v>1</v>
          </cell>
          <cell r="BN13">
            <v>2</v>
          </cell>
          <cell r="BO13">
            <v>3</v>
          </cell>
          <cell r="BP13">
            <v>4</v>
          </cell>
          <cell r="BQ13">
            <v>5</v>
          </cell>
          <cell r="BR13">
            <v>6</v>
          </cell>
          <cell r="BS13">
            <v>7</v>
          </cell>
        </row>
        <row r="14"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 t="str">
            <v>2013/14</v>
          </cell>
          <cell r="AA14" t="str">
            <v>2013/14</v>
          </cell>
          <cell r="AB14" t="str">
            <v>2013/14</v>
          </cell>
          <cell r="AC14" t="str">
            <v>2013/14</v>
          </cell>
          <cell r="AD14" t="str">
            <v>2013/14</v>
          </cell>
          <cell r="AE14" t="str">
            <v>2013/14</v>
          </cell>
          <cell r="AF14" t="str">
            <v>2013/14</v>
          </cell>
          <cell r="AG14" t="str">
            <v>2013/14</v>
          </cell>
          <cell r="AH14" t="str">
            <v>2013/14</v>
          </cell>
          <cell r="AI14" t="str">
            <v>2013/14</v>
          </cell>
          <cell r="AJ14" t="str">
            <v>2013/14</v>
          </cell>
          <cell r="AK14" t="str">
            <v>2013/14</v>
          </cell>
          <cell r="AL14" t="str">
            <v>2013/14</v>
          </cell>
          <cell r="AM14" t="str">
            <v>2014/15</v>
          </cell>
          <cell r="AN14" t="str">
            <v>2014/15</v>
          </cell>
          <cell r="AO14" t="str">
            <v>2014/15</v>
          </cell>
          <cell r="AP14" t="str">
            <v>2014/15</v>
          </cell>
          <cell r="AQ14" t="str">
            <v>2014/15</v>
          </cell>
          <cell r="AR14" t="str">
            <v>2014/15</v>
          </cell>
          <cell r="AS14" t="str">
            <v>2014/15</v>
          </cell>
          <cell r="AT14" t="str">
            <v>2014/15</v>
          </cell>
          <cell r="AU14" t="str">
            <v>2014/15</v>
          </cell>
          <cell r="AV14" t="str">
            <v>2014/15</v>
          </cell>
          <cell r="AW14" t="str">
            <v>2014/15</v>
          </cell>
          <cell r="AX14" t="str">
            <v>2014/15</v>
          </cell>
          <cell r="AY14" t="str">
            <v>2014/15</v>
          </cell>
          <cell r="AZ14" t="str">
            <v>2015/16</v>
          </cell>
          <cell r="BA14" t="str">
            <v>2015/16</v>
          </cell>
          <cell r="BB14" t="str">
            <v>2015/16</v>
          </cell>
          <cell r="BC14" t="str">
            <v>2015/16</v>
          </cell>
          <cell r="BD14" t="str">
            <v>2015/16</v>
          </cell>
          <cell r="BE14" t="str">
            <v>2015/16</v>
          </cell>
          <cell r="BF14" t="str">
            <v>2015/16</v>
          </cell>
          <cell r="BG14" t="str">
            <v>2015/16</v>
          </cell>
          <cell r="BH14" t="str">
            <v>2015/16</v>
          </cell>
          <cell r="BI14" t="str">
            <v>2015/16</v>
          </cell>
          <cell r="BJ14" t="str">
            <v>2015/16</v>
          </cell>
          <cell r="BK14" t="str">
            <v>2015/16</v>
          </cell>
          <cell r="BL14" t="str">
            <v>2015/16</v>
          </cell>
          <cell r="BM14" t="str">
            <v>2016/17</v>
          </cell>
          <cell r="BN14" t="str">
            <v>2016/17</v>
          </cell>
          <cell r="BO14" t="str">
            <v>2016/17</v>
          </cell>
          <cell r="BP14" t="str">
            <v>2016/17</v>
          </cell>
          <cell r="BQ14" t="str">
            <v>2016/17</v>
          </cell>
          <cell r="BR14" t="str">
            <v>2016/17</v>
          </cell>
          <cell r="BS14" t="str">
            <v>2016/17</v>
          </cell>
        </row>
      </sheetData>
      <sheetData sheetId="10"/>
      <sheetData sheetId="11"/>
      <sheetData sheetId="12"/>
      <sheetData sheetId="13">
        <row r="1">
          <cell r="E1">
            <v>0</v>
          </cell>
        </row>
      </sheetData>
      <sheetData sheetId="14">
        <row r="1">
          <cell r="E1">
            <v>0</v>
          </cell>
        </row>
        <row r="15">
          <cell r="A15">
            <v>0</v>
          </cell>
        </row>
        <row r="16">
          <cell r="A16">
            <v>1</v>
          </cell>
        </row>
        <row r="17">
          <cell r="A17">
            <v>0</v>
          </cell>
        </row>
        <row r="18">
          <cell r="A18">
            <v>0</v>
          </cell>
          <cell r="U18">
            <v>0</v>
          </cell>
        </row>
      </sheetData>
      <sheetData sheetId="15"/>
      <sheetData sheetId="1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Introduction"/>
      <sheetName val="2.Prison and Supplier Details"/>
      <sheetName val="3.Key Model Outputs"/>
      <sheetName val="Ref Tables"/>
      <sheetName val="4.Sensitivity Output"/>
      <sheetName val="5.Schedule 5"/>
      <sheetName val="6.Schedule of Wage Rates"/>
      <sheetName val="7.Staffing Nos."/>
      <sheetName val="8.Steady State Staffing"/>
      <sheetName val="9.Interventions Services"/>
      <sheetName val="10.ICT Costs"/>
      <sheetName val="11. Bulk Transfer Shortfall"/>
      <sheetName val="Cover"/>
      <sheetName val="P&amp;L"/>
      <sheetName val="CF"/>
      <sheetName val="BS"/>
      <sheetName val="OSG"/>
      <sheetName val="TupeVsSolution"/>
      <sheetName val="HardFM"/>
      <sheetName val="CapWorks-Coldingley"/>
      <sheetName val="CapWorks-Zero"/>
      <sheetName val="CapitalWorks"/>
      <sheetName val="TV Replacement"/>
      <sheetName val="Cleaning"/>
      <sheetName val="PestControl"/>
      <sheetName val="Waste"/>
      <sheetName val="Landscaping"/>
      <sheetName val="Management"/>
      <sheetName val="ICT"/>
      <sheetName val="Food"/>
      <sheetName val="Catering"/>
      <sheetName val="Mobilisation"/>
      <sheetName val="Overhead-Insurance"/>
      <sheetName val="Profit"/>
      <sheetName val="Inputs"/>
      <sheetName val="Constants"/>
      <sheetName val="Sty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12">
          <cell r="C12">
            <v>0.255</v>
          </cell>
        </row>
        <row r="31">
          <cell r="A31" t="str">
            <v>RPIx</v>
          </cell>
        </row>
        <row r="32">
          <cell r="A32" t="str">
            <v>AWE</v>
          </cell>
        </row>
        <row r="33">
          <cell r="A33" t="str">
            <v>Fixed</v>
          </cell>
        </row>
        <row r="34">
          <cell r="A34" t="str">
            <v>Mobilisation Fixed</v>
          </cell>
        </row>
        <row r="38">
          <cell r="D38">
            <v>0</v>
          </cell>
        </row>
        <row r="39">
          <cell r="D39">
            <v>0</v>
          </cell>
        </row>
        <row r="40">
          <cell r="D40">
            <v>0</v>
          </cell>
        </row>
        <row r="41">
          <cell r="D41">
            <v>0</v>
          </cell>
        </row>
        <row r="42">
          <cell r="D42">
            <v>0</v>
          </cell>
        </row>
        <row r="43">
          <cell r="D43">
            <v>0</v>
          </cell>
        </row>
        <row r="44">
          <cell r="D44">
            <v>0</v>
          </cell>
        </row>
        <row r="45">
          <cell r="D45">
            <v>0</v>
          </cell>
        </row>
        <row r="46">
          <cell r="D46">
            <v>0</v>
          </cell>
        </row>
        <row r="47">
          <cell r="D47">
            <v>0</v>
          </cell>
        </row>
        <row r="51">
          <cell r="C51">
            <v>0.02</v>
          </cell>
        </row>
        <row r="54">
          <cell r="C54">
            <v>0.06</v>
          </cell>
        </row>
        <row r="57">
          <cell r="C57">
            <v>7</v>
          </cell>
        </row>
        <row r="59">
          <cell r="D59">
            <v>1</v>
          </cell>
        </row>
        <row r="62">
          <cell r="C62">
            <v>0.01</v>
          </cell>
        </row>
        <row r="108">
          <cell r="C108">
            <v>1</v>
          </cell>
        </row>
        <row r="110">
          <cell r="C110">
            <v>1</v>
          </cell>
        </row>
        <row r="114">
          <cell r="C114">
            <v>0</v>
          </cell>
        </row>
        <row r="116">
          <cell r="C116">
            <v>0</v>
          </cell>
        </row>
      </sheetData>
      <sheetData sheetId="35">
        <row r="12">
          <cell r="D12">
            <v>180</v>
          </cell>
        </row>
        <row r="14">
          <cell r="D14">
            <v>41334</v>
          </cell>
        </row>
        <row r="20">
          <cell r="D20" t="str">
            <v>Coldingley</v>
          </cell>
        </row>
        <row r="23">
          <cell r="D23" t="str">
            <v>NOT SELECTED</v>
          </cell>
        </row>
        <row r="28">
          <cell r="D28" t="str">
            <v>Martin Satunton</v>
          </cell>
        </row>
        <row r="29">
          <cell r="D29">
            <v>0</v>
          </cell>
        </row>
        <row r="30">
          <cell r="D30">
            <v>0</v>
          </cell>
        </row>
        <row r="32">
          <cell r="D32">
            <v>0</v>
          </cell>
        </row>
        <row r="33">
          <cell r="D33">
            <v>0</v>
          </cell>
        </row>
        <row r="34">
          <cell r="D34">
            <v>0</v>
          </cell>
        </row>
        <row r="36">
          <cell r="D36">
            <v>0</v>
          </cell>
        </row>
        <row r="37">
          <cell r="D37">
            <v>0</v>
          </cell>
        </row>
        <row r="38">
          <cell r="D38">
            <v>0</v>
          </cell>
        </row>
        <row r="43">
          <cell r="D43" t="str">
            <v>PCP2ITN_Northumberland v1.0</v>
          </cell>
        </row>
      </sheetData>
      <sheetData sheetId="3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tyles"/>
      <sheetName val="Instructions &amp; Notes"/>
      <sheetName val="Definitions"/>
      <sheetName val="UserInputs"/>
      <sheetName val="Timeline"/>
      <sheetName val="Inputs"/>
      <sheetName val="ErrorCheck"/>
      <sheetName val="IssueForm"/>
      <sheetName val="Log"/>
      <sheetName val="StaffData"/>
      <sheetName val="Template"/>
    </sheetNames>
    <sheetDataSet>
      <sheetData sheetId="0"/>
      <sheetData sheetId="1"/>
      <sheetData sheetId="2"/>
      <sheetData sheetId="3"/>
      <sheetData sheetId="4"/>
      <sheetData sheetId="5"/>
      <sheetData sheetId="6">
        <row r="14">
          <cell r="D14" t="str">
            <v>Crossrail</v>
          </cell>
        </row>
        <row r="15">
          <cell r="D15" t="str">
            <v>Indirects Modelling</v>
          </cell>
        </row>
        <row r="24">
          <cell r="D24" t="str">
            <v>APModel v1.0</v>
          </cell>
        </row>
        <row r="27">
          <cell r="D27" t="str">
            <v>Eaun Macleod</v>
          </cell>
        </row>
        <row r="28">
          <cell r="D28">
            <v>0</v>
          </cell>
        </row>
        <row r="29">
          <cell r="D29">
            <v>0</v>
          </cell>
        </row>
        <row r="31">
          <cell r="D31">
            <v>0</v>
          </cell>
        </row>
        <row r="32">
          <cell r="D32">
            <v>0</v>
          </cell>
        </row>
        <row r="33">
          <cell r="D33">
            <v>0</v>
          </cell>
        </row>
        <row r="35">
          <cell r="D35" t="str">
            <v>INTERNAL USE ONLY</v>
          </cell>
        </row>
        <row r="38">
          <cell r="D38" t="str">
            <v>Simon Loh</v>
          </cell>
        </row>
        <row r="39">
          <cell r="D39">
            <v>0</v>
          </cell>
        </row>
        <row r="40">
          <cell r="D40">
            <v>0</v>
          </cell>
        </row>
        <row r="44">
          <cell r="D44" t="str">
            <v>ZZEND</v>
          </cell>
        </row>
        <row r="48">
          <cell r="D48">
            <v>41000</v>
          </cell>
        </row>
        <row r="53">
          <cell r="D53" t="str">
            <v>non</v>
          </cell>
        </row>
        <row r="54">
          <cell r="D54" t="str">
            <v>Euan Macleod</v>
          </cell>
        </row>
        <row r="55">
          <cell r="D55" t="str">
            <v>Sarah Wilson</v>
          </cell>
        </row>
        <row r="56">
          <cell r="D56" t="str">
            <v>Simon Loh</v>
          </cell>
        </row>
        <row r="57">
          <cell r="D57" t="str">
            <v>Irena Karas</v>
          </cell>
        </row>
        <row r="58">
          <cell r="D58" t="str">
            <v>Jack Avon</v>
          </cell>
        </row>
        <row r="59">
          <cell r="D59" t="str">
            <v>Rita Casimiro</v>
          </cell>
        </row>
        <row r="60">
          <cell r="D60" t="str">
            <v>Melissa Brown</v>
          </cell>
        </row>
        <row r="61">
          <cell r="D61">
            <v>0</v>
          </cell>
        </row>
        <row r="62">
          <cell r="D62">
            <v>0</v>
          </cell>
        </row>
        <row r="63">
          <cell r="D63">
            <v>0</v>
          </cell>
        </row>
      </sheetData>
      <sheetData sheetId="7">
        <row r="11">
          <cell r="D11">
            <v>1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structions &amp; Notes"/>
      <sheetName val="Styles"/>
      <sheetName val="Contents"/>
      <sheetName val="Model Logic"/>
      <sheetName val="Error Checks"/>
      <sheetName val="Constants"/>
      <sheetName val="Timelines"/>
      <sheetName val="Main Input"/>
      <sheetName val="Conversion"/>
      <sheetName val="Capital"/>
      <sheetName val="Cost Plus"/>
      <sheetName val="Customer Charges"/>
      <sheetName val="Profile before CoM"/>
      <sheetName val="CoM"/>
      <sheetName val="Profile with CoM"/>
      <sheetName val="Final Price"/>
      <sheetName val="Service Prices"/>
      <sheetName val="Financial Dashboard"/>
      <sheetName val="Interface"/>
      <sheetName val="Audit"/>
      <sheetName val="Change Control"/>
      <sheetName val="End"/>
      <sheetName val="IPM_Pricing_v1.2"/>
    </sheetNames>
    <sheetDataSet>
      <sheetData sheetId="0"/>
      <sheetData sheetId="1">
        <row r="1">
          <cell r="A1" t="str">
            <v>IPM_Pricing_v1.2.xlsm</v>
          </cell>
        </row>
      </sheetData>
      <sheetData sheetId="2">
        <row r="4">
          <cell r="A4" t="str">
            <v>Styles</v>
          </cell>
        </row>
      </sheetData>
      <sheetData sheetId="3">
        <row r="4">
          <cell r="A4" t="str">
            <v>Contents</v>
          </cell>
        </row>
      </sheetData>
      <sheetData sheetId="4">
        <row r="4">
          <cell r="A4" t="str">
            <v>Model Logic</v>
          </cell>
        </row>
      </sheetData>
      <sheetData sheetId="5">
        <row r="1">
          <cell r="E1">
            <v>0</v>
          </cell>
        </row>
      </sheetData>
      <sheetData sheetId="6">
        <row r="4">
          <cell r="A4" t="str">
            <v>Constants</v>
          </cell>
        </row>
        <row r="104">
          <cell r="E104">
            <v>41729</v>
          </cell>
        </row>
        <row r="106">
          <cell r="E106">
            <v>39539</v>
          </cell>
        </row>
        <row r="109">
          <cell r="E109">
            <v>39722</v>
          </cell>
        </row>
        <row r="589">
          <cell r="E589">
            <v>12</v>
          </cell>
        </row>
      </sheetData>
      <sheetData sheetId="7">
        <row r="4">
          <cell r="A4" t="str">
            <v>Timelines</v>
          </cell>
        </row>
      </sheetData>
      <sheetData sheetId="8">
        <row r="4">
          <cell r="A4" t="str">
            <v>Main Input</v>
          </cell>
        </row>
      </sheetData>
      <sheetData sheetId="9">
        <row r="4">
          <cell r="A4" t="str">
            <v>Conversion</v>
          </cell>
        </row>
      </sheetData>
      <sheetData sheetId="10">
        <row r="4">
          <cell r="A4" t="str">
            <v>Capital</v>
          </cell>
        </row>
      </sheetData>
      <sheetData sheetId="11">
        <row r="4">
          <cell r="A4" t="str">
            <v>Cost Plus</v>
          </cell>
        </row>
      </sheetData>
      <sheetData sheetId="12">
        <row r="4">
          <cell r="A4" t="str">
            <v>Customer Charges</v>
          </cell>
        </row>
      </sheetData>
      <sheetData sheetId="13">
        <row r="4">
          <cell r="A4" t="str">
            <v>Profile before CoM</v>
          </cell>
        </row>
      </sheetData>
      <sheetData sheetId="14">
        <row r="4">
          <cell r="A4" t="str">
            <v>CoM</v>
          </cell>
        </row>
      </sheetData>
      <sheetData sheetId="15">
        <row r="4">
          <cell r="A4" t="str">
            <v>Profile with CoM</v>
          </cell>
        </row>
      </sheetData>
      <sheetData sheetId="16">
        <row r="1">
          <cell r="D1">
            <v>0</v>
          </cell>
        </row>
      </sheetData>
      <sheetData sheetId="17">
        <row r="4">
          <cell r="A4" t="str">
            <v>Service Prices</v>
          </cell>
        </row>
      </sheetData>
      <sheetData sheetId="18">
        <row r="1">
          <cell r="F1">
            <v>0</v>
          </cell>
        </row>
      </sheetData>
      <sheetData sheetId="19">
        <row r="4">
          <cell r="A4" t="str">
            <v>Interface</v>
          </cell>
        </row>
      </sheetData>
      <sheetData sheetId="20">
        <row r="4">
          <cell r="A4" t="str">
            <v>Audit</v>
          </cell>
        </row>
      </sheetData>
      <sheetData sheetId="21">
        <row r="4">
          <cell r="A4" t="str">
            <v>Change Control</v>
          </cell>
        </row>
      </sheetData>
      <sheetData sheetId="22"/>
      <sheetData sheetId="2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Sheet"/>
      <sheetName val="P&amp;L"/>
      <sheetName val="CFS"/>
      <sheetName val="BS"/>
      <sheetName val="Introduction"/>
      <sheetName val="Prison and Supplier Details"/>
      <sheetName val="Key Model Outputs"/>
      <sheetName val="Ref Tables"/>
      <sheetName val="Sensitivity Output"/>
      <sheetName val="Schedule 5"/>
      <sheetName val="Schedule of Wage Rates"/>
      <sheetName val="Staffing Nos."/>
      <sheetName val="Steady State Staffing"/>
      <sheetName val="Substance Misuse"/>
      <sheetName val="Interventions Services"/>
      <sheetName val="ICT Costs"/>
      <sheetName val="Appendix A FTE "/>
      <sheetName val="Appendix B - Pay bands"/>
      <sheetName val="Appendix C -_Vat"/>
      <sheetName val="Appendix D - MT&amp;T"/>
      <sheetName val="Appendix    - Industries"/>
      <sheetName val="Appendix F - RRAPP"/>
    </sheetNames>
    <sheetDataSet>
      <sheetData sheetId="0">
        <row r="19">
          <cell r="D19">
            <v>0</v>
          </cell>
        </row>
        <row r="20">
          <cell r="D20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NBP"/>
      <sheetName val="BP"/>
      <sheetName val="Styles"/>
    </sheetNames>
    <sheetDataSet>
      <sheetData sheetId="0"/>
      <sheetData sheetId="1">
        <row r="28">
          <cell r="O28">
            <v>-262606.21160315617</v>
          </cell>
        </row>
        <row r="30">
          <cell r="C30">
            <v>292639.16666666698</v>
          </cell>
          <cell r="D30">
            <v>292639.16666666698</v>
          </cell>
          <cell r="E30">
            <v>311200</v>
          </cell>
          <cell r="F30">
            <v>252199</v>
          </cell>
          <cell r="G30">
            <v>252080</v>
          </cell>
          <cell r="H30">
            <v>251750</v>
          </cell>
          <cell r="I30">
            <v>247690</v>
          </cell>
          <cell r="J30">
            <v>247690</v>
          </cell>
          <cell r="K30">
            <v>247690</v>
          </cell>
          <cell r="L30">
            <v>247690</v>
          </cell>
          <cell r="M30">
            <v>247690</v>
          </cell>
          <cell r="N30">
            <v>247690</v>
          </cell>
          <cell r="O30">
            <v>248854.70833333337</v>
          </cell>
          <cell r="P30">
            <v>248854.70833333337</v>
          </cell>
          <cell r="Q30">
            <v>248854.70833333337</v>
          </cell>
          <cell r="R30">
            <v>248854.70833333337</v>
          </cell>
          <cell r="S30">
            <v>248854.70833333337</v>
          </cell>
          <cell r="T30">
            <v>248854.70833333337</v>
          </cell>
          <cell r="U30">
            <v>248854.70833333337</v>
          </cell>
          <cell r="V30">
            <v>248854.70833333337</v>
          </cell>
          <cell r="W30">
            <v>248854.70833333337</v>
          </cell>
          <cell r="X30">
            <v>248854.70833333337</v>
          </cell>
          <cell r="Y30">
            <v>248854.70833333337</v>
          </cell>
          <cell r="Z30">
            <v>248854.70833333337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</row>
        <row r="35">
          <cell r="C35">
            <v>-74167.083333333299</v>
          </cell>
          <cell r="D35">
            <v>-72120</v>
          </cell>
          <cell r="E35">
            <v>-65200</v>
          </cell>
          <cell r="F35">
            <v>-65200</v>
          </cell>
          <cell r="G35">
            <v>-65200</v>
          </cell>
          <cell r="H35">
            <v>-65200</v>
          </cell>
          <cell r="I35">
            <v>-65200</v>
          </cell>
          <cell r="J35">
            <v>-65200</v>
          </cell>
          <cell r="K35">
            <v>-65200</v>
          </cell>
          <cell r="L35">
            <v>-65200</v>
          </cell>
          <cell r="M35">
            <v>-65200</v>
          </cell>
          <cell r="N35">
            <v>-65200</v>
          </cell>
          <cell r="O35">
            <v>-59984</v>
          </cell>
          <cell r="P35">
            <v>-66020.852564102563</v>
          </cell>
          <cell r="Q35">
            <v>-66020.852564102563</v>
          </cell>
          <cell r="R35">
            <v>-66020.852564102563</v>
          </cell>
          <cell r="S35">
            <v>-66020.852564102563</v>
          </cell>
          <cell r="T35">
            <v>-66020.852564102563</v>
          </cell>
          <cell r="U35">
            <v>-66020.852564102563</v>
          </cell>
          <cell r="V35">
            <v>-66020.852564102563</v>
          </cell>
          <cell r="W35">
            <v>-66020.852564102563</v>
          </cell>
          <cell r="X35">
            <v>-66020.852564102563</v>
          </cell>
          <cell r="Y35">
            <v>-66020.852564102563</v>
          </cell>
          <cell r="Z35">
            <v>-66020.852564102563</v>
          </cell>
        </row>
        <row r="36">
          <cell r="C36">
            <v>-186824.75</v>
          </cell>
          <cell r="D36">
            <v>-155811.75</v>
          </cell>
          <cell r="E36">
            <v>-142001</v>
          </cell>
          <cell r="F36">
            <v>-138980.75</v>
          </cell>
          <cell r="G36">
            <v>-137120.75</v>
          </cell>
          <cell r="H36">
            <v>-137001</v>
          </cell>
          <cell r="I36">
            <v>-137001</v>
          </cell>
          <cell r="J36">
            <v>-137001</v>
          </cell>
          <cell r="K36">
            <v>-137001</v>
          </cell>
          <cell r="L36">
            <v>-137001</v>
          </cell>
          <cell r="M36">
            <v>-137001</v>
          </cell>
          <cell r="N36">
            <v>-137001</v>
          </cell>
          <cell r="O36">
            <v>-126040.92</v>
          </cell>
          <cell r="P36">
            <v>-141983.60923076922</v>
          </cell>
          <cell r="Q36">
            <v>-141983.60923076922</v>
          </cell>
          <cell r="R36">
            <v>-141983.60923076922</v>
          </cell>
          <cell r="S36">
            <v>-141983.60923076922</v>
          </cell>
          <cell r="T36">
            <v>-141983.60923076922</v>
          </cell>
          <cell r="U36">
            <v>-141983.60923076922</v>
          </cell>
          <cell r="V36">
            <v>-141983.60923076922</v>
          </cell>
          <cell r="W36">
            <v>-141983.60923076922</v>
          </cell>
          <cell r="X36">
            <v>-141983.60923076922</v>
          </cell>
          <cell r="Y36">
            <v>-141983.60923076922</v>
          </cell>
          <cell r="Z36">
            <v>-141983.60923076922</v>
          </cell>
        </row>
        <row r="37"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</row>
        <row r="38">
          <cell r="C38">
            <v>-2414.4166666666702</v>
          </cell>
          <cell r="D38">
            <v>-2414.4166666666702</v>
          </cell>
          <cell r="E38">
            <v>-2414.4166666666702</v>
          </cell>
          <cell r="F38">
            <v>-2414.4166666666702</v>
          </cell>
          <cell r="G38">
            <v>-2414.4166666666702</v>
          </cell>
          <cell r="H38">
            <v>-2414.4166666666702</v>
          </cell>
          <cell r="I38">
            <v>-2414.4166666666702</v>
          </cell>
          <cell r="J38">
            <v>-2414.4166666666702</v>
          </cell>
          <cell r="K38">
            <v>-2414.4166666666702</v>
          </cell>
          <cell r="L38">
            <v>-2414.4166666666702</v>
          </cell>
          <cell r="M38">
            <v>-2414.4166666666702</v>
          </cell>
          <cell r="N38">
            <v>-2414.4166666666702</v>
          </cell>
          <cell r="O38">
            <v>-2221.2633333333365</v>
          </cell>
          <cell r="P38">
            <v>-2399.558717948722</v>
          </cell>
          <cell r="Q38">
            <v>-2399.558717948722</v>
          </cell>
          <cell r="R38">
            <v>-2399.558717948722</v>
          </cell>
          <cell r="S38">
            <v>-2399.558717948722</v>
          </cell>
          <cell r="T38">
            <v>-2399.558717948722</v>
          </cell>
          <cell r="U38">
            <v>-2399.558717948722</v>
          </cell>
          <cell r="V38">
            <v>-2399.558717948722</v>
          </cell>
          <cell r="W38">
            <v>-2399.558717948722</v>
          </cell>
          <cell r="X38">
            <v>-2399.558717948722</v>
          </cell>
          <cell r="Y38">
            <v>-2399.558717948722</v>
          </cell>
          <cell r="Z38">
            <v>-2399.558717948722</v>
          </cell>
        </row>
        <row r="39">
          <cell r="C39">
            <v>-20055.833333333299</v>
          </cell>
          <cell r="D39">
            <v>-20055.833333333299</v>
          </cell>
          <cell r="E39">
            <v>-20055.833333333299</v>
          </cell>
          <cell r="F39">
            <v>-20055.833333333299</v>
          </cell>
          <cell r="G39">
            <v>-20055.833333333299</v>
          </cell>
          <cell r="H39">
            <v>-20055.833333333299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</row>
        <row r="40">
          <cell r="C40">
            <v>-6516.6666666666697</v>
          </cell>
          <cell r="D40">
            <v>-6516.6666666666697</v>
          </cell>
          <cell r="E40">
            <v>-6516.6666666666697</v>
          </cell>
          <cell r="F40">
            <v>-6516.6666666666697</v>
          </cell>
          <cell r="G40">
            <v>-6516.6666666666697</v>
          </cell>
          <cell r="H40">
            <v>-6516.6666666666697</v>
          </cell>
          <cell r="I40">
            <v>-6516.6666666666697</v>
          </cell>
          <cell r="J40">
            <v>-6516.6666666666697</v>
          </cell>
          <cell r="K40">
            <v>-6516.6666666666697</v>
          </cell>
          <cell r="L40">
            <v>-6516.6666666666697</v>
          </cell>
          <cell r="M40">
            <v>-6516.6666666666697</v>
          </cell>
          <cell r="N40">
            <v>-6516.6666666666697</v>
          </cell>
          <cell r="O40">
            <v>-5995.3333333333367</v>
          </cell>
          <cell r="P40">
            <v>-6476.5641025641071</v>
          </cell>
          <cell r="Q40">
            <v>-6476.5641025641071</v>
          </cell>
          <cell r="R40">
            <v>-6476.5641025641071</v>
          </cell>
          <cell r="S40">
            <v>-6476.5641025641071</v>
          </cell>
          <cell r="T40">
            <v>-6476.5641025641071</v>
          </cell>
          <cell r="U40">
            <v>-6476.5641025641071</v>
          </cell>
          <cell r="V40">
            <v>-6476.5641025641071</v>
          </cell>
          <cell r="W40">
            <v>-6476.5641025641071</v>
          </cell>
          <cell r="X40">
            <v>-6476.5641025641071</v>
          </cell>
          <cell r="Y40">
            <v>-6476.5641025641071</v>
          </cell>
          <cell r="Z40">
            <v>-6476.5641025641071</v>
          </cell>
        </row>
        <row r="45">
          <cell r="C45">
            <v>11.085069444445738</v>
          </cell>
          <cell r="D45">
            <v>428.21924334491064</v>
          </cell>
          <cell r="E45">
            <v>837.33717074773722</v>
          </cell>
          <cell r="F45">
            <v>1060.3493117369642</v>
          </cell>
          <cell r="G45">
            <v>1250.1204408136464</v>
          </cell>
          <cell r="H45">
            <v>1442.4657204281475</v>
          </cell>
          <cell r="I45">
            <v>1703.6642442632649</v>
          </cell>
          <cell r="J45">
            <v>1962.3391994476951</v>
          </cell>
          <cell r="K45">
            <v>2222.0919669453938</v>
          </cell>
          <cell r="L45">
            <v>2482.9270376409995</v>
          </cell>
          <cell r="M45">
            <v>2744.8489211311708</v>
          </cell>
          <cell r="N45">
            <v>3007.8621458025514</v>
          </cell>
          <cell r="O45">
            <v>-866.63758306870614</v>
          </cell>
          <cell r="P45">
            <v>-636.70370681226132</v>
          </cell>
          <cell r="Q45">
            <v>-395.58797551585923</v>
          </cell>
          <cell r="R45">
            <v>-168.24516456982468</v>
          </cell>
          <cell r="S45">
            <v>60.044908088485073</v>
          </cell>
          <cell r="T45">
            <v>289.28618938287099</v>
          </cell>
          <cell r="U45">
            <v>519.48264268265029</v>
          </cell>
          <cell r="V45">
            <v>750.63824787117858</v>
          </cell>
          <cell r="W45">
            <v>982.75700141465916</v>
          </cell>
          <cell r="X45">
            <v>1215.8429164312377</v>
          </cell>
          <cell r="Y45">
            <v>1449.9000227603854</v>
          </cell>
          <cell r="Z45">
            <v>1684.9323670325709</v>
          </cell>
        </row>
        <row r="46">
          <cell r="C46">
            <v>64380.616666666734</v>
          </cell>
          <cell r="D46">
            <v>22748.000000000073</v>
          </cell>
          <cell r="E46">
            <v>33654.243333333332</v>
          </cell>
          <cell r="F46">
            <v>23712.388333333332</v>
          </cell>
          <cell r="G46">
            <v>24350.663333333334</v>
          </cell>
          <cell r="H46">
            <v>24687.263333333336</v>
          </cell>
          <cell r="I46">
            <v>23820.408333333336</v>
          </cell>
          <cell r="J46">
            <v>23820.408333333336</v>
          </cell>
          <cell r="K46">
            <v>23820.408333333336</v>
          </cell>
          <cell r="L46">
            <v>23820.408333333336</v>
          </cell>
          <cell r="M46">
            <v>23820.408333333336</v>
          </cell>
          <cell r="N46">
            <v>23820.408333333336</v>
          </cell>
          <cell r="O46">
            <v>24076.644166666676</v>
          </cell>
          <cell r="P46">
            <v>26530.355500000009</v>
          </cell>
          <cell r="Q46">
            <v>22983.738884615392</v>
          </cell>
          <cell r="R46">
            <v>22983.738884615392</v>
          </cell>
          <cell r="S46">
            <v>22983.738884615392</v>
          </cell>
          <cell r="T46">
            <v>22983.738884615392</v>
          </cell>
          <cell r="U46">
            <v>22983.738884615392</v>
          </cell>
          <cell r="V46">
            <v>22983.738884615392</v>
          </cell>
          <cell r="W46">
            <v>22983.738884615392</v>
          </cell>
          <cell r="X46">
            <v>22983.738884615392</v>
          </cell>
          <cell r="Y46">
            <v>22983.738884615392</v>
          </cell>
          <cell r="Z46">
            <v>22983.738884615392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-1011321.3970749044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-367112.29081106122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showGridLines="0" tabSelected="1" zoomScale="80" zoomScaleNormal="80" workbookViewId="0">
      <selection activeCell="H33" sqref="H33"/>
    </sheetView>
  </sheetViews>
  <sheetFormatPr defaultRowHeight="15"/>
  <cols>
    <col min="1" max="1" width="31.28515625" style="1" customWidth="1"/>
    <col min="2" max="2" width="19" style="1" customWidth="1"/>
    <col min="3" max="3" width="12.5703125" style="1" customWidth="1"/>
    <col min="4" max="4" width="9.140625" style="1"/>
    <col min="5" max="5" width="31.7109375" style="1" customWidth="1"/>
    <col min="6" max="6" width="19.7109375" style="1" customWidth="1"/>
    <col min="7" max="7" width="11.7109375" style="1" customWidth="1"/>
    <col min="8" max="8" width="10.42578125" style="1" customWidth="1"/>
    <col min="9" max="16384" width="9.140625" style="1"/>
  </cols>
  <sheetData>
    <row r="1" spans="1:10">
      <c r="A1" s="1" t="s">
        <v>654</v>
      </c>
    </row>
    <row r="2" spans="1:10">
      <c r="A2" s="2" t="s">
        <v>0</v>
      </c>
      <c r="B2" s="3">
        <v>710</v>
      </c>
      <c r="E2" s="2" t="s">
        <v>0</v>
      </c>
      <c r="F2" s="3">
        <v>506</v>
      </c>
    </row>
    <row r="3" spans="1:10">
      <c r="A3" s="1" t="s">
        <v>1</v>
      </c>
      <c r="B3" s="4">
        <v>85.2</v>
      </c>
      <c r="C3" s="5">
        <v>0.12</v>
      </c>
      <c r="E3" s="1" t="s">
        <v>1</v>
      </c>
      <c r="F3" s="4">
        <v>62.744</v>
      </c>
      <c r="G3" s="5">
        <v>0.124</v>
      </c>
    </row>
    <row r="4" spans="1:10">
      <c r="A4" s="1" t="s">
        <v>2</v>
      </c>
      <c r="B4" s="4">
        <v>191.70000000000002</v>
      </c>
      <c r="C4" s="5">
        <v>0.27</v>
      </c>
      <c r="E4" s="1" t="s">
        <v>2</v>
      </c>
      <c r="F4" s="4">
        <v>95.634</v>
      </c>
      <c r="G4" s="5">
        <v>0.189</v>
      </c>
    </row>
    <row r="5" spans="1:10">
      <c r="A5" s="1" t="s">
        <v>3</v>
      </c>
      <c r="B5" s="4">
        <v>177.5</v>
      </c>
      <c r="C5" s="5">
        <v>0.25</v>
      </c>
      <c r="E5" s="1" t="s">
        <v>3</v>
      </c>
      <c r="F5" s="4">
        <v>104.74199999999999</v>
      </c>
      <c r="G5" s="5">
        <v>0.20699999999999999</v>
      </c>
    </row>
    <row r="6" spans="1:10">
      <c r="A6" s="1" t="s">
        <v>4</v>
      </c>
      <c r="B6" s="4">
        <v>156.19999999999999</v>
      </c>
      <c r="C6" s="5">
        <v>0.22</v>
      </c>
      <c r="E6" s="1" t="s">
        <v>4</v>
      </c>
      <c r="F6" s="4">
        <v>127.512</v>
      </c>
      <c r="G6" s="5">
        <v>0.252</v>
      </c>
    </row>
    <row r="7" spans="1:10">
      <c r="A7" s="1" t="s">
        <v>5</v>
      </c>
      <c r="B7" s="4">
        <v>85.2</v>
      </c>
      <c r="C7" s="5">
        <v>0.12</v>
      </c>
      <c r="E7" s="1" t="s">
        <v>5</v>
      </c>
      <c r="F7" s="4">
        <v>78.935999999999993</v>
      </c>
      <c r="G7" s="5">
        <v>0.156</v>
      </c>
    </row>
    <row r="8" spans="1:10">
      <c r="A8" s="1" t="s">
        <v>6</v>
      </c>
      <c r="B8" s="4">
        <v>7.1000000000000005</v>
      </c>
      <c r="C8" s="5">
        <v>0.01</v>
      </c>
      <c r="E8" s="1" t="s">
        <v>6</v>
      </c>
      <c r="F8" s="4">
        <v>34.914000000000001</v>
      </c>
      <c r="G8" s="5">
        <v>6.9000000000000006E-2</v>
      </c>
    </row>
    <row r="9" spans="1:10">
      <c r="A9" s="1" t="s">
        <v>7</v>
      </c>
      <c r="B9" s="4">
        <v>7.1000000000000005</v>
      </c>
      <c r="C9" s="5">
        <v>0.01</v>
      </c>
      <c r="E9" s="1" t="s">
        <v>7</v>
      </c>
      <c r="F9" s="4">
        <v>1.518</v>
      </c>
      <c r="G9" s="5">
        <v>3.0000000000000001E-3</v>
      </c>
    </row>
    <row r="10" spans="1:10">
      <c r="B10" s="6">
        <v>710.00000000000011</v>
      </c>
      <c r="C10" s="7">
        <v>1</v>
      </c>
      <c r="F10" s="6">
        <v>505.99999999999994</v>
      </c>
      <c r="G10" s="7">
        <v>1</v>
      </c>
    </row>
    <row r="11" spans="1:10">
      <c r="A11" s="1" t="s">
        <v>8</v>
      </c>
      <c r="D11" s="8">
        <v>0.48599999999999999</v>
      </c>
      <c r="I11" s="8"/>
    </row>
    <row r="13" spans="1:10" ht="15.75" thickBot="1">
      <c r="A13" s="9"/>
    </row>
    <row r="14" spans="1:10">
      <c r="A14" s="264"/>
      <c r="B14" s="262" t="s">
        <v>9</v>
      </c>
      <c r="C14" s="262" t="s">
        <v>10</v>
      </c>
      <c r="D14" s="262" t="s">
        <v>11</v>
      </c>
      <c r="E14" s="262" t="s">
        <v>12</v>
      </c>
      <c r="F14" s="262" t="s">
        <v>13</v>
      </c>
      <c r="G14" s="262" t="s">
        <v>14</v>
      </c>
      <c r="H14" s="262" t="s">
        <v>652</v>
      </c>
      <c r="I14" s="264" t="s">
        <v>15</v>
      </c>
      <c r="J14" s="10"/>
    </row>
    <row r="15" spans="1:10" ht="28.5" customHeight="1" thickBot="1">
      <c r="A15" s="265"/>
      <c r="B15" s="263"/>
      <c r="C15" s="263"/>
      <c r="D15" s="263"/>
      <c r="E15" s="263"/>
      <c r="F15" s="263"/>
      <c r="G15" s="263"/>
      <c r="H15" s="263"/>
      <c r="I15" s="265"/>
      <c r="J15" s="10"/>
    </row>
    <row r="16" spans="1:10" ht="15.75" thickBot="1">
      <c r="A16" s="11" t="s">
        <v>16</v>
      </c>
      <c r="B16" s="12">
        <v>0.27100000000000002</v>
      </c>
      <c r="C16" s="12">
        <v>0.41099999999999998</v>
      </c>
      <c r="D16" s="12">
        <v>0.318</v>
      </c>
      <c r="E16" s="12">
        <v>0.72</v>
      </c>
      <c r="F16" s="12">
        <v>0.495</v>
      </c>
      <c r="G16" s="12">
        <v>0.14000000000000001</v>
      </c>
      <c r="H16" s="12">
        <v>0.39300000000000002</v>
      </c>
      <c r="I16" s="12">
        <v>0.41099999999999998</v>
      </c>
      <c r="J16" s="10"/>
    </row>
    <row r="17" spans="1:10" ht="15.75" thickBot="1">
      <c r="A17" s="13" t="s">
        <v>17</v>
      </c>
      <c r="B17" s="14">
        <v>0.442</v>
      </c>
      <c r="C17" s="14">
        <v>0.61699999999999999</v>
      </c>
      <c r="D17" s="14">
        <v>0.58199999999999996</v>
      </c>
      <c r="E17" s="14">
        <v>0.58799999999999997</v>
      </c>
      <c r="F17" s="14">
        <v>0.35099999999999998</v>
      </c>
      <c r="G17" s="14">
        <v>0.13300000000000001</v>
      </c>
      <c r="H17" s="14">
        <v>0.51100000000000001</v>
      </c>
      <c r="I17" s="14">
        <v>0.47199999999999998</v>
      </c>
      <c r="J17" s="10"/>
    </row>
    <row r="20" spans="1:10">
      <c r="A20" s="15"/>
      <c r="B20" s="266" t="s">
        <v>655</v>
      </c>
      <c r="C20" s="266"/>
      <c r="E20" s="15"/>
      <c r="F20" s="266" t="s">
        <v>656</v>
      </c>
      <c r="G20" s="266"/>
    </row>
    <row r="21" spans="1:10" ht="45">
      <c r="B21" s="16" t="s">
        <v>657</v>
      </c>
      <c r="C21" s="16" t="s">
        <v>18</v>
      </c>
      <c r="D21" s="2"/>
      <c r="E21" s="2"/>
      <c r="F21" s="16" t="s">
        <v>657</v>
      </c>
      <c r="G21" s="16" t="s">
        <v>18</v>
      </c>
    </row>
    <row r="22" spans="1:10">
      <c r="A22" s="17" t="s">
        <v>19</v>
      </c>
      <c r="E22" s="17"/>
    </row>
    <row r="23" spans="1:10">
      <c r="A23" s="18" t="s">
        <v>9</v>
      </c>
      <c r="B23" s="19">
        <v>0.27100000000000002</v>
      </c>
      <c r="C23" s="20">
        <v>192.41000000000003</v>
      </c>
      <c r="D23" s="21"/>
      <c r="E23" s="22" t="s">
        <v>9</v>
      </c>
      <c r="F23" s="19">
        <v>0.432</v>
      </c>
      <c r="G23" s="23">
        <v>218.59199999999998</v>
      </c>
    </row>
    <row r="24" spans="1:10" ht="30">
      <c r="A24" s="24" t="s">
        <v>20</v>
      </c>
      <c r="B24" s="19">
        <v>0.41099999999999998</v>
      </c>
      <c r="C24" s="20">
        <v>291.81</v>
      </c>
      <c r="D24" s="21"/>
      <c r="E24" s="25" t="s">
        <v>20</v>
      </c>
      <c r="F24" s="19">
        <v>0.66400000000000003</v>
      </c>
      <c r="G24" s="23">
        <v>335.98400000000004</v>
      </c>
    </row>
    <row r="25" spans="1:10">
      <c r="A25" s="18" t="s">
        <v>21</v>
      </c>
      <c r="B25" s="19">
        <v>0.318</v>
      </c>
      <c r="C25" s="20">
        <v>225.78</v>
      </c>
      <c r="D25" s="21"/>
      <c r="E25" s="22" t="s">
        <v>21</v>
      </c>
      <c r="F25" s="19">
        <v>0.432</v>
      </c>
      <c r="G25" s="23">
        <v>218.59199999999998</v>
      </c>
    </row>
    <row r="26" spans="1:10" ht="30">
      <c r="A26" s="24" t="s">
        <v>653</v>
      </c>
      <c r="B26" s="19">
        <v>0.80400000000000005</v>
      </c>
      <c r="C26" s="20">
        <v>570.84</v>
      </c>
      <c r="D26" s="21"/>
      <c r="E26" s="25" t="s">
        <v>653</v>
      </c>
      <c r="F26" s="19">
        <v>0.95199999999999996</v>
      </c>
      <c r="G26" s="23">
        <v>481.71199999999999</v>
      </c>
    </row>
    <row r="27" spans="1:10">
      <c r="A27" s="24" t="s">
        <v>22</v>
      </c>
      <c r="B27" s="26">
        <v>0.505</v>
      </c>
      <c r="C27" s="23">
        <v>358.55</v>
      </c>
      <c r="E27" s="24" t="s">
        <v>22</v>
      </c>
      <c r="F27" s="26">
        <v>0.57699999999999996</v>
      </c>
      <c r="G27" s="23">
        <v>291.96199999999999</v>
      </c>
    </row>
    <row r="28" spans="1:10" ht="30">
      <c r="A28" s="24" t="s">
        <v>651</v>
      </c>
      <c r="B28" s="26">
        <v>0.318</v>
      </c>
      <c r="C28" s="23">
        <v>225.78</v>
      </c>
      <c r="E28" s="24" t="s">
        <v>651</v>
      </c>
      <c r="F28" s="26">
        <v>0.432</v>
      </c>
      <c r="G28" s="23">
        <v>218.59199999999998</v>
      </c>
    </row>
    <row r="29" spans="1:10">
      <c r="C29" s="4"/>
      <c r="G29" s="4"/>
    </row>
  </sheetData>
  <mergeCells count="11">
    <mergeCell ref="A14:A15"/>
    <mergeCell ref="B14:B15"/>
    <mergeCell ref="C14:C15"/>
    <mergeCell ref="D14:D15"/>
    <mergeCell ref="E14:E15"/>
    <mergeCell ref="G14:G15"/>
    <mergeCell ref="H14:H15"/>
    <mergeCell ref="I14:I15"/>
    <mergeCell ref="B20:C20"/>
    <mergeCell ref="F20:G20"/>
    <mergeCell ref="F14:F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showGridLines="0" zoomScale="90" zoomScaleNormal="90" workbookViewId="0">
      <selection activeCell="D6" sqref="D6"/>
    </sheetView>
  </sheetViews>
  <sheetFormatPr defaultColWidth="0" defaultRowHeight="15" zeroHeight="1"/>
  <cols>
    <col min="1" max="1" width="0.7109375" customWidth="1"/>
    <col min="2" max="2" width="32.7109375" customWidth="1"/>
    <col min="3" max="3" width="4.7109375" customWidth="1"/>
    <col min="4" max="4" width="10" bestFit="1" customWidth="1"/>
    <col min="5" max="6" width="10.5703125" bestFit="1" customWidth="1"/>
    <col min="7" max="7" width="10.140625" bestFit="1" customWidth="1"/>
    <col min="8" max="8" width="10.5703125" bestFit="1" customWidth="1"/>
    <col min="9" max="9" width="4.28515625" customWidth="1"/>
    <col min="10" max="16384" width="9.140625" hidden="1"/>
  </cols>
  <sheetData>
    <row r="1" spans="2:8">
      <c r="B1" s="27" t="s">
        <v>29</v>
      </c>
      <c r="C1" s="28"/>
      <c r="D1" s="28"/>
      <c r="E1" s="28"/>
      <c r="F1" s="28"/>
      <c r="G1" s="28"/>
      <c r="H1" s="28"/>
    </row>
    <row r="2" spans="2:8"/>
    <row r="3" spans="2:8"/>
    <row r="4" spans="2:8">
      <c r="B4" s="64" t="s">
        <v>79</v>
      </c>
      <c r="C4" s="65"/>
      <c r="D4" s="65"/>
      <c r="E4" s="65"/>
      <c r="F4" s="65"/>
      <c r="G4" s="65"/>
      <c r="H4" s="65"/>
    </row>
    <row r="5" spans="2:8">
      <c r="B5" s="66"/>
      <c r="C5" s="66"/>
      <c r="D5" s="66"/>
      <c r="E5" s="66"/>
      <c r="F5" s="66"/>
      <c r="G5" s="66"/>
      <c r="H5" s="66"/>
    </row>
    <row r="6" spans="2:8">
      <c r="B6" s="67" t="s">
        <v>80</v>
      </c>
      <c r="C6" s="68"/>
      <c r="D6" s="69">
        <v>39722</v>
      </c>
      <c r="E6" s="70">
        <f t="shared" ref="E6:H6" si="0">D7+1</f>
        <v>39753</v>
      </c>
      <c r="F6" s="70">
        <f t="shared" si="0"/>
        <v>39783</v>
      </c>
      <c r="G6" s="70">
        <f t="shared" si="0"/>
        <v>39814</v>
      </c>
      <c r="H6" s="70">
        <f t="shared" si="0"/>
        <v>39845</v>
      </c>
    </row>
    <row r="7" spans="2:8">
      <c r="B7" s="71" t="s">
        <v>81</v>
      </c>
      <c r="C7" s="68"/>
      <c r="D7" s="69">
        <f t="shared" ref="D7:H7" si="1">DATE(YEAR(D6),MONTH(D6)+1,DAY(D6)-1)</f>
        <v>39752</v>
      </c>
      <c r="E7" s="70">
        <f t="shared" si="1"/>
        <v>39782</v>
      </c>
      <c r="F7" s="70">
        <f t="shared" si="1"/>
        <v>39813</v>
      </c>
      <c r="G7" s="70">
        <f t="shared" si="1"/>
        <v>39844</v>
      </c>
      <c r="H7" s="70">
        <f t="shared" si="1"/>
        <v>39872</v>
      </c>
    </row>
    <row r="8" spans="2:8">
      <c r="B8" s="71" t="s">
        <v>82</v>
      </c>
      <c r="C8" s="68"/>
      <c r="D8" s="72">
        <v>1</v>
      </c>
      <c r="E8" s="73">
        <f t="shared" ref="E8:H8" si="2">D8+1</f>
        <v>2</v>
      </c>
      <c r="F8" s="74">
        <f t="shared" si="2"/>
        <v>3</v>
      </c>
      <c r="G8" s="74">
        <f t="shared" si="2"/>
        <v>4</v>
      </c>
      <c r="H8" s="74">
        <f t="shared" si="2"/>
        <v>5</v>
      </c>
    </row>
    <row r="9" spans="2:8"/>
    <row r="10" spans="2:8">
      <c r="B10" s="34" t="s">
        <v>43</v>
      </c>
      <c r="C10" s="34"/>
      <c r="D10" s="34"/>
      <c r="E10" s="34"/>
      <c r="F10" s="34"/>
      <c r="G10" s="34"/>
      <c r="H10" s="34"/>
    </row>
    <row r="11" spans="2:8"/>
  </sheetData>
  <conditionalFormatting sqref="E6:H6 D7:H8">
    <cfRule type="expression" dxfId="199" priority="6" stopIfTrue="1">
      <formula>D$25&lt;&gt;""</formula>
    </cfRule>
  </conditionalFormatting>
  <conditionalFormatting sqref="D6">
    <cfRule type="expression" dxfId="198" priority="5" stopIfTrue="1">
      <formula>D$25&lt;&gt;""</formula>
    </cfRule>
  </conditionalFormatting>
  <conditionalFormatting sqref="B1">
    <cfRule type="expression" dxfId="197" priority="1" stopIfTrue="1">
      <formula>Error_Global&gt;=1</formula>
    </cfRule>
    <cfRule type="expression" dxfId="196" priority="2" stopIfTrue="1">
      <formula>Error_Global&lt;=-1</formula>
    </cfRule>
    <cfRule type="expression" dxfId="195" priority="3" stopIfTrue="1">
      <formula>Error_check=0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showGridLines="0" zoomScale="90" zoomScaleNormal="90" workbookViewId="0">
      <selection activeCell="D6" sqref="D6"/>
    </sheetView>
  </sheetViews>
  <sheetFormatPr defaultColWidth="0" defaultRowHeight="15" zeroHeight="1"/>
  <cols>
    <col min="1" max="1" width="0.7109375" customWidth="1"/>
    <col min="2" max="2" width="32.7109375" customWidth="1"/>
    <col min="3" max="3" width="4.7109375" customWidth="1"/>
    <col min="4" max="4" width="10" bestFit="1" customWidth="1"/>
    <col min="5" max="6" width="10.5703125" bestFit="1" customWidth="1"/>
    <col min="7" max="7" width="10.140625" bestFit="1" customWidth="1"/>
    <col min="8" max="8" width="10.5703125" bestFit="1" customWidth="1"/>
    <col min="9" max="9" width="3.28515625" customWidth="1"/>
    <col min="10" max="16384" width="9.140625" hidden="1"/>
  </cols>
  <sheetData>
    <row r="1" spans="2:8">
      <c r="B1" s="27" t="s">
        <v>29</v>
      </c>
      <c r="C1" s="28"/>
      <c r="D1" s="28"/>
      <c r="E1" s="28"/>
      <c r="F1" s="28"/>
      <c r="G1" s="28"/>
      <c r="H1" s="28"/>
    </row>
    <row r="2" spans="2:8"/>
    <row r="3" spans="2:8"/>
    <row r="4" spans="2:8">
      <c r="B4" s="64" t="s">
        <v>79</v>
      </c>
      <c r="C4" s="65"/>
      <c r="D4" s="65"/>
      <c r="E4" s="65"/>
      <c r="F4" s="65"/>
      <c r="G4" s="65"/>
      <c r="H4" s="65"/>
    </row>
    <row r="5" spans="2:8">
      <c r="B5" s="66"/>
      <c r="C5" s="66"/>
      <c r="D5" s="66"/>
      <c r="E5" s="66"/>
      <c r="F5" s="66"/>
      <c r="G5" s="66"/>
      <c r="H5" s="66"/>
    </row>
    <row r="6" spans="2:8">
      <c r="B6" s="67" t="s">
        <v>80</v>
      </c>
      <c r="C6" s="68"/>
      <c r="D6" s="69">
        <v>39722</v>
      </c>
      <c r="E6" s="70">
        <f t="shared" ref="E6:H6" si="0">D7+1</f>
        <v>39753</v>
      </c>
      <c r="F6" s="70">
        <f t="shared" si="0"/>
        <v>39783</v>
      </c>
      <c r="G6" s="70">
        <f t="shared" si="0"/>
        <v>39814</v>
      </c>
      <c r="H6" s="70">
        <f t="shared" si="0"/>
        <v>39845</v>
      </c>
    </row>
    <row r="7" spans="2:8">
      <c r="B7" s="71" t="s">
        <v>81</v>
      </c>
      <c r="C7" s="68"/>
      <c r="D7" s="69">
        <f t="shared" ref="D7:G7" si="1">DATE(YEAR(D6),MONTH(D6)+1,DAY(D6)-1)</f>
        <v>39752</v>
      </c>
      <c r="E7" s="70">
        <f t="shared" si="1"/>
        <v>39782</v>
      </c>
      <c r="F7" s="70">
        <f t="shared" si="1"/>
        <v>39813</v>
      </c>
      <c r="G7" s="70">
        <f t="shared" si="1"/>
        <v>39844</v>
      </c>
      <c r="H7" s="70">
        <f>DATE(YEAR(H6),MONTH(H6)+1,DAY(H6))</f>
        <v>39873</v>
      </c>
    </row>
    <row r="8" spans="2:8">
      <c r="B8" s="71" t="s">
        <v>82</v>
      </c>
      <c r="C8" s="68"/>
      <c r="D8" s="72">
        <v>1</v>
      </c>
      <c r="E8" s="73">
        <f t="shared" ref="E8:H8" si="2">D8+1</f>
        <v>2</v>
      </c>
      <c r="F8" s="74">
        <f t="shared" si="2"/>
        <v>3</v>
      </c>
      <c r="G8" s="74">
        <f t="shared" si="2"/>
        <v>4</v>
      </c>
      <c r="H8" s="74">
        <f t="shared" si="2"/>
        <v>5</v>
      </c>
    </row>
    <row r="9" spans="2:8"/>
    <row r="10" spans="2:8">
      <c r="B10" s="34" t="s">
        <v>43</v>
      </c>
      <c r="C10" s="34"/>
      <c r="D10" s="34"/>
      <c r="E10" s="34"/>
      <c r="F10" s="34"/>
      <c r="G10" s="34"/>
      <c r="H10" s="34"/>
    </row>
    <row r="11" spans="2:8"/>
  </sheetData>
  <conditionalFormatting sqref="E6:H6 D7:H8">
    <cfRule type="expression" dxfId="194" priority="6" stopIfTrue="1">
      <formula>D$25&lt;&gt;""</formula>
    </cfRule>
  </conditionalFormatting>
  <conditionalFormatting sqref="D6">
    <cfRule type="expression" dxfId="193" priority="5" stopIfTrue="1">
      <formula>D$25&lt;&gt;""</formula>
    </cfRule>
  </conditionalFormatting>
  <conditionalFormatting sqref="B1">
    <cfRule type="expression" dxfId="192" priority="1" stopIfTrue="1">
      <formula>Error_Global&gt;=1</formula>
    </cfRule>
    <cfRule type="expression" dxfId="191" priority="2" stopIfTrue="1">
      <formula>Error_Global&lt;=-1</formula>
    </cfRule>
    <cfRule type="expression" dxfId="190" priority="3" stopIfTrue="1">
      <formula>Error_check=0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showGridLines="0" zoomScale="90" zoomScaleNormal="90" workbookViewId="0">
      <selection activeCell="D6" sqref="D6"/>
    </sheetView>
  </sheetViews>
  <sheetFormatPr defaultColWidth="0" defaultRowHeight="15" customHeight="1" zeroHeight="1"/>
  <cols>
    <col min="1" max="1" width="0.7109375" customWidth="1"/>
    <col min="2" max="2" width="32.7109375" customWidth="1"/>
    <col min="3" max="3" width="4.7109375" customWidth="1"/>
    <col min="4" max="4" width="10" bestFit="1" customWidth="1"/>
    <col min="5" max="6" width="10.5703125" bestFit="1" customWidth="1"/>
    <col min="7" max="7" width="10.140625" bestFit="1" customWidth="1"/>
    <col min="8" max="8" width="10.5703125" bestFit="1" customWidth="1"/>
    <col min="9" max="9" width="3.28515625" customWidth="1"/>
    <col min="10" max="16384" width="9.140625" hidden="1"/>
  </cols>
  <sheetData>
    <row r="1" spans="2:8">
      <c r="B1" s="27" t="s">
        <v>29</v>
      </c>
      <c r="C1" s="28"/>
      <c r="D1" s="28"/>
      <c r="E1" s="28"/>
      <c r="F1" s="28"/>
      <c r="G1" s="28"/>
      <c r="H1" s="28"/>
    </row>
    <row r="2" spans="2:8"/>
    <row r="3" spans="2:8"/>
    <row r="4" spans="2:8">
      <c r="B4" s="64" t="s">
        <v>79</v>
      </c>
      <c r="C4" s="65"/>
      <c r="D4" s="65"/>
      <c r="E4" s="65"/>
      <c r="F4" s="65"/>
      <c r="G4" s="65"/>
      <c r="H4" s="65"/>
    </row>
    <row r="5" spans="2:8">
      <c r="B5" s="66"/>
      <c r="C5" s="66"/>
      <c r="D5" s="66"/>
      <c r="E5" s="66"/>
      <c r="F5" s="66"/>
      <c r="G5" s="66"/>
      <c r="H5" s="66"/>
    </row>
    <row r="6" spans="2:8">
      <c r="B6" s="67" t="s">
        <v>80</v>
      </c>
      <c r="C6" s="68"/>
      <c r="D6" s="69">
        <v>39722</v>
      </c>
      <c r="E6" s="70">
        <f t="shared" ref="E6:H6" si="0">D7+1</f>
        <v>39753</v>
      </c>
      <c r="F6" s="70">
        <f t="shared" si="0"/>
        <v>39783</v>
      </c>
      <c r="G6" s="70">
        <f t="shared" si="0"/>
        <v>39814</v>
      </c>
      <c r="H6" s="70">
        <f t="shared" si="0"/>
        <v>39845</v>
      </c>
    </row>
    <row r="7" spans="2:8">
      <c r="B7" s="71" t="s">
        <v>81</v>
      </c>
      <c r="C7" s="68"/>
      <c r="D7" s="69">
        <f t="shared" ref="D7:G7" si="1">DATE(YEAR(D6),MONTH(D6)+1,DAY(D6)-1)</f>
        <v>39752</v>
      </c>
      <c r="E7" s="70">
        <f t="shared" si="1"/>
        <v>39782</v>
      </c>
      <c r="F7" s="70">
        <f t="shared" si="1"/>
        <v>39813</v>
      </c>
      <c r="G7" s="70">
        <f t="shared" si="1"/>
        <v>39844</v>
      </c>
      <c r="H7" s="75">
        <f>DATE(YEAR(H6),MONTH(H6)+1,DAY(H6))</f>
        <v>39873</v>
      </c>
    </row>
    <row r="8" spans="2:8">
      <c r="B8" s="71" t="s">
        <v>82</v>
      </c>
      <c r="C8" s="68"/>
      <c r="D8" s="72">
        <v>1</v>
      </c>
      <c r="E8" s="73">
        <f t="shared" ref="E8:H8" si="2">D8+1</f>
        <v>2</v>
      </c>
      <c r="F8" s="74">
        <f t="shared" si="2"/>
        <v>3</v>
      </c>
      <c r="G8" s="74">
        <f t="shared" si="2"/>
        <v>4</v>
      </c>
      <c r="H8" s="74">
        <f t="shared" si="2"/>
        <v>5</v>
      </c>
    </row>
    <row r="9" spans="2:8"/>
    <row r="10" spans="2:8">
      <c r="B10" s="34" t="s">
        <v>43</v>
      </c>
      <c r="C10" s="34"/>
      <c r="D10" s="34"/>
      <c r="E10" s="34"/>
      <c r="F10" s="34"/>
      <c r="G10" s="34"/>
      <c r="H10" s="34"/>
    </row>
    <row r="11" spans="2:8"/>
  </sheetData>
  <conditionalFormatting sqref="E6:H6 D7:H8">
    <cfRule type="expression" dxfId="189" priority="5" stopIfTrue="1">
      <formula>D$25&lt;&gt;""</formula>
    </cfRule>
  </conditionalFormatting>
  <conditionalFormatting sqref="D6">
    <cfRule type="expression" dxfId="188" priority="4" stopIfTrue="1">
      <formula>D$25&lt;&gt;""</formula>
    </cfRule>
  </conditionalFormatting>
  <conditionalFormatting sqref="B1">
    <cfRule type="expression" dxfId="187" priority="1" stopIfTrue="1">
      <formula>Error_Global&gt;=1</formula>
    </cfRule>
    <cfRule type="expression" dxfId="186" priority="2" stopIfTrue="1">
      <formula>Error_Global&lt;=-1</formula>
    </cfRule>
    <cfRule type="expression" dxfId="185" priority="3" stopIfTrue="1">
      <formula>Error_check=0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showGridLines="0" workbookViewId="0"/>
  </sheetViews>
  <sheetFormatPr defaultColWidth="0" defaultRowHeight="15" zeroHeight="1"/>
  <cols>
    <col min="1" max="1" width="8.28515625" customWidth="1"/>
    <col min="2" max="2" width="17.85546875" customWidth="1"/>
    <col min="3" max="8" width="9.140625" customWidth="1"/>
    <col min="9" max="9" width="2.140625" customWidth="1"/>
    <col min="10" max="10" width="2.42578125" customWidth="1"/>
    <col min="11" max="16384" width="9.140625" hidden="1"/>
  </cols>
  <sheetData>
    <row r="1" spans="1:8">
      <c r="A1" s="27" t="s">
        <v>29</v>
      </c>
      <c r="B1" s="28"/>
      <c r="C1" s="28"/>
      <c r="D1" s="28"/>
      <c r="E1" s="28"/>
      <c r="F1" s="28"/>
      <c r="G1" s="28"/>
      <c r="H1" s="28"/>
    </row>
    <row r="2" spans="1:8"/>
    <row r="3" spans="1:8">
      <c r="A3" s="56" t="s">
        <v>46</v>
      </c>
      <c r="C3" s="76">
        <v>40817</v>
      </c>
      <c r="D3" s="76">
        <v>40848</v>
      </c>
      <c r="E3" s="76">
        <v>40878</v>
      </c>
      <c r="F3" s="77" t="s">
        <v>83</v>
      </c>
      <c r="G3" s="77" t="s">
        <v>84</v>
      </c>
      <c r="H3" s="77" t="s">
        <v>85</v>
      </c>
    </row>
    <row r="4" spans="1:8">
      <c r="A4" s="58"/>
      <c r="B4" t="s">
        <v>70</v>
      </c>
      <c r="C4" s="61">
        <v>120</v>
      </c>
      <c r="D4" s="61">
        <v>140</v>
      </c>
      <c r="E4" s="61">
        <v>85</v>
      </c>
      <c r="F4" s="61">
        <v>1240</v>
      </c>
      <c r="G4" s="61">
        <v>1320</v>
      </c>
      <c r="H4" s="61">
        <v>1430</v>
      </c>
    </row>
    <row r="5" spans="1:8">
      <c r="A5" s="58">
        <v>1.02</v>
      </c>
      <c r="B5" t="s">
        <v>86</v>
      </c>
      <c r="C5" s="61">
        <v>-45</v>
      </c>
      <c r="D5" s="61">
        <v>-56</v>
      </c>
      <c r="E5" s="61">
        <v>-34</v>
      </c>
      <c r="F5" s="61">
        <v>-745</v>
      </c>
      <c r="G5" s="61">
        <v>-790</v>
      </c>
      <c r="H5" s="61">
        <v>-775</v>
      </c>
    </row>
    <row r="6" spans="1:8">
      <c r="A6" s="58"/>
      <c r="B6" t="s">
        <v>68</v>
      </c>
      <c r="C6" s="62">
        <f>C4+C5</f>
        <v>75</v>
      </c>
      <c r="D6" s="62">
        <f t="shared" ref="D6:H6" si="0">D4+D5</f>
        <v>84</v>
      </c>
      <c r="E6" s="62">
        <f t="shared" si="0"/>
        <v>51</v>
      </c>
      <c r="F6" s="62">
        <f t="shared" si="0"/>
        <v>495</v>
      </c>
      <c r="G6" s="62">
        <f t="shared" si="0"/>
        <v>530</v>
      </c>
      <c r="H6" s="62">
        <f t="shared" si="0"/>
        <v>655</v>
      </c>
    </row>
    <row r="7" spans="1:8"/>
    <row r="8" spans="1:8">
      <c r="A8" s="34" t="s">
        <v>43</v>
      </c>
      <c r="B8" s="34"/>
      <c r="C8" s="34"/>
      <c r="D8" s="34"/>
      <c r="E8" s="34"/>
      <c r="F8" s="34"/>
      <c r="G8" s="34"/>
      <c r="H8" s="34"/>
    </row>
    <row r="9" spans="1:8"/>
  </sheetData>
  <conditionalFormatting sqref="A1">
    <cfRule type="expression" dxfId="184" priority="1" stopIfTrue="1">
      <formula>Error_Global&gt;=1</formula>
    </cfRule>
    <cfRule type="expression" dxfId="183" priority="2" stopIfTrue="1">
      <formula>Error_Global&lt;=-1</formula>
    </cfRule>
    <cfRule type="expression" dxfId="182" priority="3" stopIfTrue="1">
      <formula>Error_check=0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outlinePr summaryBelow="0" summaryRight="0"/>
    <pageSetUpPr autoPageBreaks="0"/>
  </sheetPr>
  <dimension ref="A1:XBJ207"/>
  <sheetViews>
    <sheetView showGridLines="0" zoomScaleNormal="100" workbookViewId="0">
      <pane xSplit="31" ySplit="4" topLeftCell="AF10" activePane="bottomRight" state="frozen"/>
      <selection pane="topRight"/>
      <selection pane="bottomLeft"/>
      <selection pane="bottomRight" activeCell="AF20" sqref="AF20"/>
    </sheetView>
  </sheetViews>
  <sheetFormatPr defaultColWidth="0" defaultRowHeight="12.75" customHeight="1" zeroHeight="1" outlineLevelRow="1" outlineLevelCol="1"/>
  <cols>
    <col min="1" max="3" width="9.140625" style="83" customWidth="1"/>
    <col min="4" max="4" width="11.140625" style="83" customWidth="1"/>
    <col min="5" max="5" width="9.140625" style="83" customWidth="1"/>
    <col min="6" max="6" width="9.28515625" style="83" customWidth="1"/>
    <col min="7" max="7" width="10.85546875" style="83" hidden="1" customWidth="1" collapsed="1"/>
    <col min="8" max="27" width="1.7109375" style="83" hidden="1" customWidth="1" outlineLevel="1"/>
    <col min="28" max="28" width="7.28515625" style="83" hidden="1" customWidth="1"/>
    <col min="29" max="30" width="9.140625" style="83" hidden="1" customWidth="1"/>
    <col min="31" max="31" width="12" style="83" hidden="1" customWidth="1"/>
    <col min="32" max="154" width="11.7109375" style="83" customWidth="1"/>
    <col min="155" max="155" width="1.7109375" style="83" customWidth="1" collapsed="1"/>
    <col min="156" max="157" width="0" style="83" hidden="1" customWidth="1" outlineLevel="1"/>
    <col min="158" max="158" width="1.7109375" style="83" customWidth="1"/>
    <col min="159" max="256" width="9.140625" style="83" hidden="1"/>
    <col min="257" max="259" width="9.140625" style="83" customWidth="1"/>
    <col min="260" max="260" width="11.140625" style="83" customWidth="1"/>
    <col min="261" max="261" width="9.140625" style="83" customWidth="1"/>
    <col min="262" max="262" width="9.28515625" style="83" customWidth="1"/>
    <col min="263" max="263" width="10.85546875" style="83" customWidth="1"/>
    <col min="264" max="283" width="9.140625" style="83" hidden="1" customWidth="1"/>
    <col min="284" max="284" width="7.28515625" style="83" customWidth="1"/>
    <col min="285" max="286" width="9.140625" style="83" customWidth="1"/>
    <col min="287" max="287" width="12" style="83" customWidth="1"/>
    <col min="288" max="410" width="11.7109375" style="83" customWidth="1"/>
    <col min="411" max="411" width="1.7109375" style="83" customWidth="1"/>
    <col min="412" max="413" width="9.140625" style="83" hidden="1" customWidth="1"/>
    <col min="414" max="414" width="1.7109375" style="83" customWidth="1"/>
    <col min="415" max="512" width="9.140625" style="83" hidden="1"/>
    <col min="513" max="515" width="9.140625" style="83" customWidth="1"/>
    <col min="516" max="516" width="11.140625" style="83" customWidth="1"/>
    <col min="517" max="517" width="9.140625" style="83" customWidth="1"/>
    <col min="518" max="518" width="9.28515625" style="83" customWidth="1"/>
    <col min="519" max="519" width="10.85546875" style="83" customWidth="1"/>
    <col min="520" max="539" width="9.140625" style="83" hidden="1" customWidth="1"/>
    <col min="540" max="540" width="7.28515625" style="83" customWidth="1"/>
    <col min="541" max="542" width="9.140625" style="83" customWidth="1"/>
    <col min="543" max="543" width="12" style="83" customWidth="1"/>
    <col min="544" max="666" width="11.7109375" style="83" customWidth="1"/>
    <col min="667" max="667" width="1.7109375" style="83" customWidth="1"/>
    <col min="668" max="669" width="9.140625" style="83" hidden="1" customWidth="1"/>
    <col min="670" max="670" width="1.7109375" style="83" customWidth="1"/>
    <col min="671" max="768" width="9.140625" style="83" hidden="1"/>
    <col min="769" max="771" width="9.140625" style="83" customWidth="1"/>
    <col min="772" max="772" width="11.140625" style="83" customWidth="1"/>
    <col min="773" max="773" width="9.140625" style="83" customWidth="1"/>
    <col min="774" max="774" width="9.28515625" style="83" customWidth="1"/>
    <col min="775" max="775" width="10.85546875" style="83" customWidth="1"/>
    <col min="776" max="795" width="9.140625" style="83" hidden="1" customWidth="1"/>
    <col min="796" max="796" width="7.28515625" style="83" customWidth="1"/>
    <col min="797" max="798" width="9.140625" style="83" customWidth="1"/>
    <col min="799" max="799" width="12" style="83" customWidth="1"/>
    <col min="800" max="922" width="11.7109375" style="83" customWidth="1"/>
    <col min="923" max="923" width="1.7109375" style="83" customWidth="1"/>
    <col min="924" max="925" width="9.140625" style="83" hidden="1" customWidth="1"/>
    <col min="926" max="926" width="1.7109375" style="83" customWidth="1"/>
    <col min="927" max="1024" width="9.140625" style="83" hidden="1"/>
    <col min="1025" max="1027" width="9.140625" style="83" customWidth="1"/>
    <col min="1028" max="1028" width="11.140625" style="83" customWidth="1"/>
    <col min="1029" max="1029" width="9.140625" style="83" customWidth="1"/>
    <col min="1030" max="1030" width="9.28515625" style="83" customWidth="1"/>
    <col min="1031" max="1031" width="10.85546875" style="83" customWidth="1"/>
    <col min="1032" max="1051" width="9.140625" style="83" hidden="1" customWidth="1"/>
    <col min="1052" max="1052" width="7.28515625" style="83" customWidth="1"/>
    <col min="1053" max="1054" width="9.140625" style="83" customWidth="1"/>
    <col min="1055" max="1055" width="12" style="83" customWidth="1"/>
    <col min="1056" max="1178" width="11.7109375" style="83" customWidth="1"/>
    <col min="1179" max="1179" width="1.7109375" style="83" customWidth="1"/>
    <col min="1180" max="1181" width="9.140625" style="83" hidden="1" customWidth="1"/>
    <col min="1182" max="1182" width="1.7109375" style="83" customWidth="1"/>
    <col min="1183" max="1280" width="9.140625" style="83" hidden="1"/>
    <col min="1281" max="1283" width="9.140625" style="83" customWidth="1"/>
    <col min="1284" max="1284" width="11.140625" style="83" customWidth="1"/>
    <col min="1285" max="1285" width="9.140625" style="83" customWidth="1"/>
    <col min="1286" max="1286" width="9.28515625" style="83" customWidth="1"/>
    <col min="1287" max="1287" width="10.85546875" style="83" customWidth="1"/>
    <col min="1288" max="1307" width="9.140625" style="83" hidden="1" customWidth="1"/>
    <col min="1308" max="1308" width="7.28515625" style="83" customWidth="1"/>
    <col min="1309" max="1310" width="9.140625" style="83" customWidth="1"/>
    <col min="1311" max="1311" width="12" style="83" customWidth="1"/>
    <col min="1312" max="1434" width="11.7109375" style="83" customWidth="1"/>
    <col min="1435" max="1435" width="1.7109375" style="83" customWidth="1"/>
    <col min="1436" max="1437" width="9.140625" style="83" hidden="1" customWidth="1"/>
    <col min="1438" max="1438" width="1.7109375" style="83" customWidth="1"/>
    <col min="1439" max="1536" width="9.140625" style="83" hidden="1"/>
    <col min="1537" max="1539" width="9.140625" style="83" customWidth="1"/>
    <col min="1540" max="1540" width="11.140625" style="83" customWidth="1"/>
    <col min="1541" max="1541" width="9.140625" style="83" customWidth="1"/>
    <col min="1542" max="1542" width="9.28515625" style="83" customWidth="1"/>
    <col min="1543" max="1543" width="10.85546875" style="83" customWidth="1"/>
    <col min="1544" max="1563" width="9.140625" style="83" hidden="1" customWidth="1"/>
    <col min="1564" max="1564" width="7.28515625" style="83" customWidth="1"/>
    <col min="1565" max="1566" width="9.140625" style="83" customWidth="1"/>
    <col min="1567" max="1567" width="12" style="83" customWidth="1"/>
    <col min="1568" max="1690" width="11.7109375" style="83" customWidth="1"/>
    <col min="1691" max="1691" width="1.7109375" style="83" customWidth="1"/>
    <col min="1692" max="1693" width="9.140625" style="83" hidden="1" customWidth="1"/>
    <col min="1694" max="1694" width="1.7109375" style="83" customWidth="1"/>
    <col min="1695" max="1792" width="9.140625" style="83" hidden="1"/>
    <col min="1793" max="1795" width="9.140625" style="83" customWidth="1"/>
    <col min="1796" max="1796" width="11.140625" style="83" customWidth="1"/>
    <col min="1797" max="1797" width="9.140625" style="83" customWidth="1"/>
    <col min="1798" max="1798" width="9.28515625" style="83" customWidth="1"/>
    <col min="1799" max="1799" width="10.85546875" style="83" customWidth="1"/>
    <col min="1800" max="1819" width="9.140625" style="83" hidden="1" customWidth="1"/>
    <col min="1820" max="1820" width="7.28515625" style="83" customWidth="1"/>
    <col min="1821" max="1822" width="9.140625" style="83" customWidth="1"/>
    <col min="1823" max="1823" width="12" style="83" customWidth="1"/>
    <col min="1824" max="1946" width="11.7109375" style="83" customWidth="1"/>
    <col min="1947" max="1947" width="1.7109375" style="83" customWidth="1"/>
    <col min="1948" max="1949" width="9.140625" style="83" hidden="1" customWidth="1"/>
    <col min="1950" max="1950" width="1.7109375" style="83" customWidth="1"/>
    <col min="1951" max="2048" width="9.140625" style="83" hidden="1"/>
    <col min="2049" max="2051" width="9.140625" style="83" customWidth="1"/>
    <col min="2052" max="2052" width="11.140625" style="83" customWidth="1"/>
    <col min="2053" max="2053" width="9.140625" style="83" customWidth="1"/>
    <col min="2054" max="2054" width="9.28515625" style="83" customWidth="1"/>
    <col min="2055" max="2055" width="10.85546875" style="83" customWidth="1"/>
    <col min="2056" max="2075" width="9.140625" style="83" hidden="1" customWidth="1"/>
    <col min="2076" max="2076" width="7.28515625" style="83" customWidth="1"/>
    <col min="2077" max="2078" width="9.140625" style="83" customWidth="1"/>
    <col min="2079" max="2079" width="12" style="83" customWidth="1"/>
    <col min="2080" max="2202" width="11.7109375" style="83" customWidth="1"/>
    <col min="2203" max="2203" width="1.7109375" style="83" customWidth="1"/>
    <col min="2204" max="2205" width="9.140625" style="83" hidden="1" customWidth="1"/>
    <col min="2206" max="2206" width="1.7109375" style="83" customWidth="1"/>
    <col min="2207" max="2304" width="9.140625" style="83" hidden="1"/>
    <col min="2305" max="2307" width="9.140625" style="83" customWidth="1"/>
    <col min="2308" max="2308" width="11.140625" style="83" customWidth="1"/>
    <col min="2309" max="2309" width="9.140625" style="83" customWidth="1"/>
    <col min="2310" max="2310" width="9.28515625" style="83" customWidth="1"/>
    <col min="2311" max="2311" width="10.85546875" style="83" customWidth="1"/>
    <col min="2312" max="2331" width="9.140625" style="83" hidden="1" customWidth="1"/>
    <col min="2332" max="2332" width="7.28515625" style="83" customWidth="1"/>
    <col min="2333" max="2334" width="9.140625" style="83" customWidth="1"/>
    <col min="2335" max="2335" width="12" style="83" customWidth="1"/>
    <col min="2336" max="2458" width="11.7109375" style="83" customWidth="1"/>
    <col min="2459" max="2459" width="1.7109375" style="83" customWidth="1"/>
    <col min="2460" max="2461" width="9.140625" style="83" hidden="1" customWidth="1"/>
    <col min="2462" max="2462" width="1.7109375" style="83" customWidth="1"/>
    <col min="2463" max="2560" width="9.140625" style="83" hidden="1"/>
    <col min="2561" max="2563" width="9.140625" style="83" customWidth="1"/>
    <col min="2564" max="2564" width="11.140625" style="83" customWidth="1"/>
    <col min="2565" max="2565" width="9.140625" style="83" customWidth="1"/>
    <col min="2566" max="2566" width="9.28515625" style="83" customWidth="1"/>
    <col min="2567" max="2567" width="10.85546875" style="83" customWidth="1"/>
    <col min="2568" max="2587" width="9.140625" style="83" hidden="1" customWidth="1"/>
    <col min="2588" max="2588" width="7.28515625" style="83" customWidth="1"/>
    <col min="2589" max="2590" width="9.140625" style="83" customWidth="1"/>
    <col min="2591" max="2591" width="12" style="83" customWidth="1"/>
    <col min="2592" max="2714" width="11.7109375" style="83" customWidth="1"/>
    <col min="2715" max="2715" width="1.7109375" style="83" customWidth="1"/>
    <col min="2716" max="2717" width="9.140625" style="83" hidden="1" customWidth="1"/>
    <col min="2718" max="2718" width="1.7109375" style="83" customWidth="1"/>
    <col min="2719" max="2816" width="9.140625" style="83" hidden="1"/>
    <col min="2817" max="2819" width="9.140625" style="83" customWidth="1"/>
    <col min="2820" max="2820" width="11.140625" style="83" customWidth="1"/>
    <col min="2821" max="2821" width="9.140625" style="83" customWidth="1"/>
    <col min="2822" max="2822" width="9.28515625" style="83" customWidth="1"/>
    <col min="2823" max="2823" width="10.85546875" style="83" customWidth="1"/>
    <col min="2824" max="2843" width="9.140625" style="83" hidden="1" customWidth="1"/>
    <col min="2844" max="2844" width="7.28515625" style="83" customWidth="1"/>
    <col min="2845" max="2846" width="9.140625" style="83" customWidth="1"/>
    <col min="2847" max="2847" width="12" style="83" customWidth="1"/>
    <col min="2848" max="2970" width="11.7109375" style="83" customWidth="1"/>
    <col min="2971" max="2971" width="1.7109375" style="83" customWidth="1"/>
    <col min="2972" max="2973" width="9.140625" style="83" hidden="1" customWidth="1"/>
    <col min="2974" max="2974" width="1.7109375" style="83" customWidth="1"/>
    <col min="2975" max="3072" width="9.140625" style="83" hidden="1"/>
    <col min="3073" max="3075" width="9.140625" style="83" customWidth="1"/>
    <col min="3076" max="3076" width="11.140625" style="83" customWidth="1"/>
    <col min="3077" max="3077" width="9.140625" style="83" customWidth="1"/>
    <col min="3078" max="3078" width="9.28515625" style="83" customWidth="1"/>
    <col min="3079" max="3079" width="10.85546875" style="83" customWidth="1"/>
    <col min="3080" max="3099" width="9.140625" style="83" hidden="1" customWidth="1"/>
    <col min="3100" max="3100" width="7.28515625" style="83" customWidth="1"/>
    <col min="3101" max="3102" width="9.140625" style="83" customWidth="1"/>
    <col min="3103" max="3103" width="12" style="83" customWidth="1"/>
    <col min="3104" max="3226" width="11.7109375" style="83" customWidth="1"/>
    <col min="3227" max="3227" width="1.7109375" style="83" customWidth="1"/>
    <col min="3228" max="3229" width="9.140625" style="83" hidden="1" customWidth="1"/>
    <col min="3230" max="3230" width="1.7109375" style="83" customWidth="1"/>
    <col min="3231" max="3328" width="9.140625" style="83" hidden="1"/>
    <col min="3329" max="3331" width="9.140625" style="83" customWidth="1"/>
    <col min="3332" max="3332" width="11.140625" style="83" customWidth="1"/>
    <col min="3333" max="3333" width="9.140625" style="83" customWidth="1"/>
    <col min="3334" max="3334" width="9.28515625" style="83" customWidth="1"/>
    <col min="3335" max="3335" width="10.85546875" style="83" customWidth="1"/>
    <col min="3336" max="3355" width="9.140625" style="83" hidden="1" customWidth="1"/>
    <col min="3356" max="3356" width="7.28515625" style="83" customWidth="1"/>
    <col min="3357" max="3358" width="9.140625" style="83" customWidth="1"/>
    <col min="3359" max="3359" width="12" style="83" customWidth="1"/>
    <col min="3360" max="3482" width="11.7109375" style="83" customWidth="1"/>
    <col min="3483" max="3483" width="1.7109375" style="83" customWidth="1"/>
    <col min="3484" max="3485" width="9.140625" style="83" hidden="1" customWidth="1"/>
    <col min="3486" max="3486" width="1.7109375" style="83" customWidth="1"/>
    <col min="3487" max="3584" width="9.140625" style="83" hidden="1"/>
    <col min="3585" max="3587" width="9.140625" style="83" customWidth="1"/>
    <col min="3588" max="3588" width="11.140625" style="83" customWidth="1"/>
    <col min="3589" max="3589" width="9.140625" style="83" customWidth="1"/>
    <col min="3590" max="3590" width="9.28515625" style="83" customWidth="1"/>
    <col min="3591" max="3591" width="10.85546875" style="83" customWidth="1"/>
    <col min="3592" max="3611" width="9.140625" style="83" hidden="1" customWidth="1"/>
    <col min="3612" max="3612" width="7.28515625" style="83" customWidth="1"/>
    <col min="3613" max="3614" width="9.140625" style="83" customWidth="1"/>
    <col min="3615" max="3615" width="12" style="83" customWidth="1"/>
    <col min="3616" max="3738" width="11.7109375" style="83" customWidth="1"/>
    <col min="3739" max="3739" width="1.7109375" style="83" customWidth="1"/>
    <col min="3740" max="3741" width="9.140625" style="83" hidden="1" customWidth="1"/>
    <col min="3742" max="3742" width="1.7109375" style="83" customWidth="1"/>
    <col min="3743" max="3840" width="9.140625" style="83" hidden="1"/>
    <col min="3841" max="3843" width="9.140625" style="83" customWidth="1"/>
    <col min="3844" max="3844" width="11.140625" style="83" customWidth="1"/>
    <col min="3845" max="3845" width="9.140625" style="83" customWidth="1"/>
    <col min="3846" max="3846" width="9.28515625" style="83" customWidth="1"/>
    <col min="3847" max="3847" width="10.85546875" style="83" customWidth="1"/>
    <col min="3848" max="3867" width="9.140625" style="83" hidden="1" customWidth="1"/>
    <col min="3868" max="3868" width="7.28515625" style="83" customWidth="1"/>
    <col min="3869" max="3870" width="9.140625" style="83" customWidth="1"/>
    <col min="3871" max="3871" width="12" style="83" customWidth="1"/>
    <col min="3872" max="3994" width="11.7109375" style="83" customWidth="1"/>
    <col min="3995" max="3995" width="1.7109375" style="83" customWidth="1"/>
    <col min="3996" max="3997" width="9.140625" style="83" hidden="1" customWidth="1"/>
    <col min="3998" max="3998" width="1.7109375" style="83" customWidth="1"/>
    <col min="3999" max="4096" width="9.140625" style="83" hidden="1"/>
    <col min="4097" max="4099" width="9.140625" style="83" customWidth="1"/>
    <col min="4100" max="4100" width="11.140625" style="83" customWidth="1"/>
    <col min="4101" max="4101" width="9.140625" style="83" customWidth="1"/>
    <col min="4102" max="4102" width="9.28515625" style="83" customWidth="1"/>
    <col min="4103" max="4103" width="10.85546875" style="83" customWidth="1"/>
    <col min="4104" max="4123" width="9.140625" style="83" hidden="1" customWidth="1"/>
    <col min="4124" max="4124" width="7.28515625" style="83" customWidth="1"/>
    <col min="4125" max="4126" width="9.140625" style="83" customWidth="1"/>
    <col min="4127" max="4127" width="12" style="83" customWidth="1"/>
    <col min="4128" max="4250" width="11.7109375" style="83" customWidth="1"/>
    <col min="4251" max="4251" width="1.7109375" style="83" customWidth="1"/>
    <col min="4252" max="4253" width="9.140625" style="83" hidden="1" customWidth="1"/>
    <col min="4254" max="4254" width="1.7109375" style="83" customWidth="1"/>
    <col min="4255" max="4352" width="9.140625" style="83" hidden="1"/>
    <col min="4353" max="4355" width="9.140625" style="83" customWidth="1"/>
    <col min="4356" max="4356" width="11.140625" style="83" customWidth="1"/>
    <col min="4357" max="4357" width="9.140625" style="83" customWidth="1"/>
    <col min="4358" max="4358" width="9.28515625" style="83" customWidth="1"/>
    <col min="4359" max="4359" width="10.85546875" style="83" customWidth="1"/>
    <col min="4360" max="4379" width="9.140625" style="83" hidden="1" customWidth="1"/>
    <col min="4380" max="4380" width="7.28515625" style="83" customWidth="1"/>
    <col min="4381" max="4382" width="9.140625" style="83" customWidth="1"/>
    <col min="4383" max="4383" width="12" style="83" customWidth="1"/>
    <col min="4384" max="4506" width="11.7109375" style="83" customWidth="1"/>
    <col min="4507" max="4507" width="1.7109375" style="83" customWidth="1"/>
    <col min="4508" max="4509" width="9.140625" style="83" hidden="1" customWidth="1"/>
    <col min="4510" max="4510" width="1.7109375" style="83" customWidth="1"/>
    <col min="4511" max="4608" width="9.140625" style="83" hidden="1"/>
    <col min="4609" max="4611" width="9.140625" style="83" customWidth="1"/>
    <col min="4612" max="4612" width="11.140625" style="83" customWidth="1"/>
    <col min="4613" max="4613" width="9.140625" style="83" customWidth="1"/>
    <col min="4614" max="4614" width="9.28515625" style="83" customWidth="1"/>
    <col min="4615" max="4615" width="10.85546875" style="83" customWidth="1"/>
    <col min="4616" max="4635" width="9.140625" style="83" hidden="1" customWidth="1"/>
    <col min="4636" max="4636" width="7.28515625" style="83" customWidth="1"/>
    <col min="4637" max="4638" width="9.140625" style="83" customWidth="1"/>
    <col min="4639" max="4639" width="12" style="83" customWidth="1"/>
    <col min="4640" max="4762" width="11.7109375" style="83" customWidth="1"/>
    <col min="4763" max="4763" width="1.7109375" style="83" customWidth="1"/>
    <col min="4764" max="4765" width="9.140625" style="83" hidden="1" customWidth="1"/>
    <col min="4766" max="4766" width="1.7109375" style="83" customWidth="1"/>
    <col min="4767" max="4864" width="9.140625" style="83" hidden="1"/>
    <col min="4865" max="4867" width="9.140625" style="83" customWidth="1"/>
    <col min="4868" max="4868" width="11.140625" style="83" customWidth="1"/>
    <col min="4869" max="4869" width="9.140625" style="83" customWidth="1"/>
    <col min="4870" max="4870" width="9.28515625" style="83" customWidth="1"/>
    <col min="4871" max="4871" width="10.85546875" style="83" customWidth="1"/>
    <col min="4872" max="4891" width="9.140625" style="83" hidden="1" customWidth="1"/>
    <col min="4892" max="4892" width="7.28515625" style="83" customWidth="1"/>
    <col min="4893" max="4894" width="9.140625" style="83" customWidth="1"/>
    <col min="4895" max="4895" width="12" style="83" customWidth="1"/>
    <col min="4896" max="5018" width="11.7109375" style="83" customWidth="1"/>
    <col min="5019" max="5019" width="1.7109375" style="83" customWidth="1"/>
    <col min="5020" max="5021" width="9.140625" style="83" hidden="1" customWidth="1"/>
    <col min="5022" max="5022" width="1.7109375" style="83" customWidth="1"/>
    <col min="5023" max="5120" width="9.140625" style="83" hidden="1"/>
    <col min="5121" max="5123" width="9.140625" style="83" customWidth="1"/>
    <col min="5124" max="5124" width="11.140625" style="83" customWidth="1"/>
    <col min="5125" max="5125" width="9.140625" style="83" customWidth="1"/>
    <col min="5126" max="5126" width="9.28515625" style="83" customWidth="1"/>
    <col min="5127" max="5127" width="10.85546875" style="83" customWidth="1"/>
    <col min="5128" max="5147" width="9.140625" style="83" hidden="1" customWidth="1"/>
    <col min="5148" max="5148" width="7.28515625" style="83" customWidth="1"/>
    <col min="5149" max="5150" width="9.140625" style="83" customWidth="1"/>
    <col min="5151" max="5151" width="12" style="83" customWidth="1"/>
    <col min="5152" max="5274" width="11.7109375" style="83" customWidth="1"/>
    <col min="5275" max="5275" width="1.7109375" style="83" customWidth="1"/>
    <col min="5276" max="5277" width="9.140625" style="83" hidden="1" customWidth="1"/>
    <col min="5278" max="5278" width="1.7109375" style="83" customWidth="1"/>
    <col min="5279" max="5376" width="9.140625" style="83" hidden="1"/>
    <col min="5377" max="5379" width="9.140625" style="83" customWidth="1"/>
    <col min="5380" max="5380" width="11.140625" style="83" customWidth="1"/>
    <col min="5381" max="5381" width="9.140625" style="83" customWidth="1"/>
    <col min="5382" max="5382" width="9.28515625" style="83" customWidth="1"/>
    <col min="5383" max="5383" width="10.85546875" style="83" customWidth="1"/>
    <col min="5384" max="5403" width="9.140625" style="83" hidden="1" customWidth="1"/>
    <col min="5404" max="5404" width="7.28515625" style="83" customWidth="1"/>
    <col min="5405" max="5406" width="9.140625" style="83" customWidth="1"/>
    <col min="5407" max="5407" width="12" style="83" customWidth="1"/>
    <col min="5408" max="5530" width="11.7109375" style="83" customWidth="1"/>
    <col min="5531" max="5531" width="1.7109375" style="83" customWidth="1"/>
    <col min="5532" max="5533" width="9.140625" style="83" hidden="1" customWidth="1"/>
    <col min="5534" max="5534" width="1.7109375" style="83" customWidth="1"/>
    <col min="5535" max="5632" width="9.140625" style="83" hidden="1"/>
    <col min="5633" max="5635" width="9.140625" style="83" customWidth="1"/>
    <col min="5636" max="5636" width="11.140625" style="83" customWidth="1"/>
    <col min="5637" max="5637" width="9.140625" style="83" customWidth="1"/>
    <col min="5638" max="5638" width="9.28515625" style="83" customWidth="1"/>
    <col min="5639" max="5639" width="10.85546875" style="83" customWidth="1"/>
    <col min="5640" max="5659" width="9.140625" style="83" hidden="1" customWidth="1"/>
    <col min="5660" max="5660" width="7.28515625" style="83" customWidth="1"/>
    <col min="5661" max="5662" width="9.140625" style="83" customWidth="1"/>
    <col min="5663" max="5663" width="12" style="83" customWidth="1"/>
    <col min="5664" max="5786" width="11.7109375" style="83" customWidth="1"/>
    <col min="5787" max="5787" width="1.7109375" style="83" customWidth="1"/>
    <col min="5788" max="5789" width="9.140625" style="83" hidden="1" customWidth="1"/>
    <col min="5790" max="5790" width="1.7109375" style="83" customWidth="1"/>
    <col min="5791" max="5888" width="9.140625" style="83" hidden="1"/>
    <col min="5889" max="5891" width="9.140625" style="83" customWidth="1"/>
    <col min="5892" max="5892" width="11.140625" style="83" customWidth="1"/>
    <col min="5893" max="5893" width="9.140625" style="83" customWidth="1"/>
    <col min="5894" max="5894" width="9.28515625" style="83" customWidth="1"/>
    <col min="5895" max="5895" width="10.85546875" style="83" customWidth="1"/>
    <col min="5896" max="5915" width="9.140625" style="83" hidden="1" customWidth="1"/>
    <col min="5916" max="5916" width="7.28515625" style="83" customWidth="1"/>
    <col min="5917" max="5918" width="9.140625" style="83" customWidth="1"/>
    <col min="5919" max="5919" width="12" style="83" customWidth="1"/>
    <col min="5920" max="6042" width="11.7109375" style="83" customWidth="1"/>
    <col min="6043" max="6043" width="1.7109375" style="83" customWidth="1"/>
    <col min="6044" max="6045" width="9.140625" style="83" hidden="1" customWidth="1"/>
    <col min="6046" max="6046" width="1.7109375" style="83" customWidth="1"/>
    <col min="6047" max="6144" width="9.140625" style="83" hidden="1"/>
    <col min="6145" max="6147" width="9.140625" style="83" customWidth="1"/>
    <col min="6148" max="6148" width="11.140625" style="83" customWidth="1"/>
    <col min="6149" max="6149" width="9.140625" style="83" customWidth="1"/>
    <col min="6150" max="6150" width="9.28515625" style="83" customWidth="1"/>
    <col min="6151" max="6151" width="10.85546875" style="83" customWidth="1"/>
    <col min="6152" max="6171" width="9.140625" style="83" hidden="1" customWidth="1"/>
    <col min="6172" max="6172" width="7.28515625" style="83" customWidth="1"/>
    <col min="6173" max="6174" width="9.140625" style="83" customWidth="1"/>
    <col min="6175" max="6175" width="12" style="83" customWidth="1"/>
    <col min="6176" max="6298" width="11.7109375" style="83" customWidth="1"/>
    <col min="6299" max="6299" width="1.7109375" style="83" customWidth="1"/>
    <col min="6300" max="6301" width="9.140625" style="83" hidden="1" customWidth="1"/>
    <col min="6302" max="6302" width="1.7109375" style="83" customWidth="1"/>
    <col min="6303" max="6400" width="9.140625" style="83" hidden="1"/>
    <col min="6401" max="6403" width="9.140625" style="83" customWidth="1"/>
    <col min="6404" max="6404" width="11.140625" style="83" customWidth="1"/>
    <col min="6405" max="6405" width="9.140625" style="83" customWidth="1"/>
    <col min="6406" max="6406" width="9.28515625" style="83" customWidth="1"/>
    <col min="6407" max="6407" width="10.85546875" style="83" customWidth="1"/>
    <col min="6408" max="6427" width="9.140625" style="83" hidden="1" customWidth="1"/>
    <col min="6428" max="6428" width="7.28515625" style="83" customWidth="1"/>
    <col min="6429" max="6430" width="9.140625" style="83" customWidth="1"/>
    <col min="6431" max="6431" width="12" style="83" customWidth="1"/>
    <col min="6432" max="6554" width="11.7109375" style="83" customWidth="1"/>
    <col min="6555" max="6555" width="1.7109375" style="83" customWidth="1"/>
    <col min="6556" max="6557" width="9.140625" style="83" hidden="1" customWidth="1"/>
    <col min="6558" max="6558" width="1.7109375" style="83" customWidth="1"/>
    <col min="6559" max="6656" width="9.140625" style="83" hidden="1"/>
    <col min="6657" max="6659" width="9.140625" style="83" customWidth="1"/>
    <col min="6660" max="6660" width="11.140625" style="83" customWidth="1"/>
    <col min="6661" max="6661" width="9.140625" style="83" customWidth="1"/>
    <col min="6662" max="6662" width="9.28515625" style="83" customWidth="1"/>
    <col min="6663" max="6663" width="10.85546875" style="83" customWidth="1"/>
    <col min="6664" max="6683" width="9.140625" style="83" hidden="1" customWidth="1"/>
    <col min="6684" max="6684" width="7.28515625" style="83" customWidth="1"/>
    <col min="6685" max="6686" width="9.140625" style="83" customWidth="1"/>
    <col min="6687" max="6687" width="12" style="83" customWidth="1"/>
    <col min="6688" max="6810" width="11.7109375" style="83" customWidth="1"/>
    <col min="6811" max="6811" width="1.7109375" style="83" customWidth="1"/>
    <col min="6812" max="6813" width="9.140625" style="83" hidden="1" customWidth="1"/>
    <col min="6814" max="6814" width="1.7109375" style="83" customWidth="1"/>
    <col min="6815" max="6912" width="9.140625" style="83" hidden="1"/>
    <col min="6913" max="6915" width="9.140625" style="83" customWidth="1"/>
    <col min="6916" max="6916" width="11.140625" style="83" customWidth="1"/>
    <col min="6917" max="6917" width="9.140625" style="83" customWidth="1"/>
    <col min="6918" max="6918" width="9.28515625" style="83" customWidth="1"/>
    <col min="6919" max="6919" width="10.85546875" style="83" customWidth="1"/>
    <col min="6920" max="6939" width="9.140625" style="83" hidden="1" customWidth="1"/>
    <col min="6940" max="6940" width="7.28515625" style="83" customWidth="1"/>
    <col min="6941" max="6942" width="9.140625" style="83" customWidth="1"/>
    <col min="6943" max="6943" width="12" style="83" customWidth="1"/>
    <col min="6944" max="7066" width="11.7109375" style="83" customWidth="1"/>
    <col min="7067" max="7067" width="1.7109375" style="83" customWidth="1"/>
    <col min="7068" max="7069" width="9.140625" style="83" hidden="1" customWidth="1"/>
    <col min="7070" max="7070" width="1.7109375" style="83" customWidth="1"/>
    <col min="7071" max="7168" width="9.140625" style="83" hidden="1"/>
    <col min="7169" max="7171" width="9.140625" style="83" customWidth="1"/>
    <col min="7172" max="7172" width="11.140625" style="83" customWidth="1"/>
    <col min="7173" max="7173" width="9.140625" style="83" customWidth="1"/>
    <col min="7174" max="7174" width="9.28515625" style="83" customWidth="1"/>
    <col min="7175" max="7175" width="10.85546875" style="83" customWidth="1"/>
    <col min="7176" max="7195" width="9.140625" style="83" hidden="1" customWidth="1"/>
    <col min="7196" max="7196" width="7.28515625" style="83" customWidth="1"/>
    <col min="7197" max="7198" width="9.140625" style="83" customWidth="1"/>
    <col min="7199" max="7199" width="12" style="83" customWidth="1"/>
    <col min="7200" max="7322" width="11.7109375" style="83" customWidth="1"/>
    <col min="7323" max="7323" width="1.7109375" style="83" customWidth="1"/>
    <col min="7324" max="7325" width="9.140625" style="83" hidden="1" customWidth="1"/>
    <col min="7326" max="7326" width="1.7109375" style="83" customWidth="1"/>
    <col min="7327" max="7424" width="9.140625" style="83" hidden="1"/>
    <col min="7425" max="7427" width="9.140625" style="83" customWidth="1"/>
    <col min="7428" max="7428" width="11.140625" style="83" customWidth="1"/>
    <col min="7429" max="7429" width="9.140625" style="83" customWidth="1"/>
    <col min="7430" max="7430" width="9.28515625" style="83" customWidth="1"/>
    <col min="7431" max="7431" width="10.85546875" style="83" customWidth="1"/>
    <col min="7432" max="7451" width="9.140625" style="83" hidden="1" customWidth="1"/>
    <col min="7452" max="7452" width="7.28515625" style="83" customWidth="1"/>
    <col min="7453" max="7454" width="9.140625" style="83" customWidth="1"/>
    <col min="7455" max="7455" width="12" style="83" customWidth="1"/>
    <col min="7456" max="7578" width="11.7109375" style="83" customWidth="1"/>
    <col min="7579" max="7579" width="1.7109375" style="83" customWidth="1"/>
    <col min="7580" max="7581" width="9.140625" style="83" hidden="1" customWidth="1"/>
    <col min="7582" max="7582" width="1.7109375" style="83" customWidth="1"/>
    <col min="7583" max="7680" width="9.140625" style="83" hidden="1"/>
    <col min="7681" max="7683" width="9.140625" style="83" customWidth="1"/>
    <col min="7684" max="7684" width="11.140625" style="83" customWidth="1"/>
    <col min="7685" max="7685" width="9.140625" style="83" customWidth="1"/>
    <col min="7686" max="7686" width="9.28515625" style="83" customWidth="1"/>
    <col min="7687" max="7687" width="10.85546875" style="83" customWidth="1"/>
    <col min="7688" max="7707" width="9.140625" style="83" hidden="1" customWidth="1"/>
    <col min="7708" max="7708" width="7.28515625" style="83" customWidth="1"/>
    <col min="7709" max="7710" width="9.140625" style="83" customWidth="1"/>
    <col min="7711" max="7711" width="12" style="83" customWidth="1"/>
    <col min="7712" max="7834" width="11.7109375" style="83" customWidth="1"/>
    <col min="7835" max="7835" width="1.7109375" style="83" customWidth="1"/>
    <col min="7836" max="7837" width="9.140625" style="83" hidden="1" customWidth="1"/>
    <col min="7838" max="7838" width="1.7109375" style="83" customWidth="1"/>
    <col min="7839" max="7936" width="9.140625" style="83" hidden="1"/>
    <col min="7937" max="7939" width="9.140625" style="83" customWidth="1"/>
    <col min="7940" max="7940" width="11.140625" style="83" customWidth="1"/>
    <col min="7941" max="7941" width="9.140625" style="83" customWidth="1"/>
    <col min="7942" max="7942" width="9.28515625" style="83" customWidth="1"/>
    <col min="7943" max="7943" width="10.85546875" style="83" customWidth="1"/>
    <col min="7944" max="7963" width="9.140625" style="83" hidden="1" customWidth="1"/>
    <col min="7964" max="7964" width="7.28515625" style="83" customWidth="1"/>
    <col min="7965" max="7966" width="9.140625" style="83" customWidth="1"/>
    <col min="7967" max="7967" width="12" style="83" customWidth="1"/>
    <col min="7968" max="8090" width="11.7109375" style="83" customWidth="1"/>
    <col min="8091" max="8091" width="1.7109375" style="83" customWidth="1"/>
    <col min="8092" max="8093" width="9.140625" style="83" hidden="1" customWidth="1"/>
    <col min="8094" max="8094" width="1.7109375" style="83" customWidth="1"/>
    <col min="8095" max="8192" width="9.140625" style="83" hidden="1"/>
    <col min="8193" max="8195" width="9.140625" style="83" customWidth="1"/>
    <col min="8196" max="8196" width="11.140625" style="83" customWidth="1"/>
    <col min="8197" max="8197" width="9.140625" style="83" customWidth="1"/>
    <col min="8198" max="8198" width="9.28515625" style="83" customWidth="1"/>
    <col min="8199" max="8199" width="10.85546875" style="83" customWidth="1"/>
    <col min="8200" max="8219" width="9.140625" style="83" hidden="1" customWidth="1"/>
    <col min="8220" max="8220" width="7.28515625" style="83" customWidth="1"/>
    <col min="8221" max="8222" width="9.140625" style="83" customWidth="1"/>
    <col min="8223" max="8223" width="12" style="83" customWidth="1"/>
    <col min="8224" max="8346" width="11.7109375" style="83" customWidth="1"/>
    <col min="8347" max="8347" width="1.7109375" style="83" customWidth="1"/>
    <col min="8348" max="8349" width="9.140625" style="83" hidden="1" customWidth="1"/>
    <col min="8350" max="8350" width="1.7109375" style="83" customWidth="1"/>
    <col min="8351" max="8448" width="9.140625" style="83" hidden="1"/>
    <col min="8449" max="8451" width="9.140625" style="83" customWidth="1"/>
    <col min="8452" max="8452" width="11.140625" style="83" customWidth="1"/>
    <col min="8453" max="8453" width="9.140625" style="83" customWidth="1"/>
    <col min="8454" max="8454" width="9.28515625" style="83" customWidth="1"/>
    <col min="8455" max="8455" width="10.85546875" style="83" customWidth="1"/>
    <col min="8456" max="8475" width="9.140625" style="83" hidden="1" customWidth="1"/>
    <col min="8476" max="8476" width="7.28515625" style="83" customWidth="1"/>
    <col min="8477" max="8478" width="9.140625" style="83" customWidth="1"/>
    <col min="8479" max="8479" width="12" style="83" customWidth="1"/>
    <col min="8480" max="8602" width="11.7109375" style="83" customWidth="1"/>
    <col min="8603" max="8603" width="1.7109375" style="83" customWidth="1"/>
    <col min="8604" max="8605" width="9.140625" style="83" hidden="1" customWidth="1"/>
    <col min="8606" max="8606" width="1.7109375" style="83" customWidth="1"/>
    <col min="8607" max="8704" width="9.140625" style="83" hidden="1"/>
    <col min="8705" max="8707" width="9.140625" style="83" customWidth="1"/>
    <col min="8708" max="8708" width="11.140625" style="83" customWidth="1"/>
    <col min="8709" max="8709" width="9.140625" style="83" customWidth="1"/>
    <col min="8710" max="8710" width="9.28515625" style="83" customWidth="1"/>
    <col min="8711" max="8711" width="10.85546875" style="83" customWidth="1"/>
    <col min="8712" max="8731" width="9.140625" style="83" hidden="1" customWidth="1"/>
    <col min="8732" max="8732" width="7.28515625" style="83" customWidth="1"/>
    <col min="8733" max="8734" width="9.140625" style="83" customWidth="1"/>
    <col min="8735" max="8735" width="12" style="83" customWidth="1"/>
    <col min="8736" max="8858" width="11.7109375" style="83" customWidth="1"/>
    <col min="8859" max="8859" width="1.7109375" style="83" customWidth="1"/>
    <col min="8860" max="8861" width="9.140625" style="83" hidden="1" customWidth="1"/>
    <col min="8862" max="8862" width="1.7109375" style="83" customWidth="1"/>
    <col min="8863" max="8960" width="9.140625" style="83" hidden="1"/>
    <col min="8961" max="8963" width="9.140625" style="83" customWidth="1"/>
    <col min="8964" max="8964" width="11.140625" style="83" customWidth="1"/>
    <col min="8965" max="8965" width="9.140625" style="83" customWidth="1"/>
    <col min="8966" max="8966" width="9.28515625" style="83" customWidth="1"/>
    <col min="8967" max="8967" width="10.85546875" style="83" customWidth="1"/>
    <col min="8968" max="8987" width="9.140625" style="83" hidden="1" customWidth="1"/>
    <col min="8988" max="8988" width="7.28515625" style="83" customWidth="1"/>
    <col min="8989" max="8990" width="9.140625" style="83" customWidth="1"/>
    <col min="8991" max="8991" width="12" style="83" customWidth="1"/>
    <col min="8992" max="9114" width="11.7109375" style="83" customWidth="1"/>
    <col min="9115" max="9115" width="1.7109375" style="83" customWidth="1"/>
    <col min="9116" max="9117" width="9.140625" style="83" hidden="1" customWidth="1"/>
    <col min="9118" max="9118" width="1.7109375" style="83" customWidth="1"/>
    <col min="9119" max="9216" width="9.140625" style="83" hidden="1"/>
    <col min="9217" max="9219" width="9.140625" style="83" customWidth="1"/>
    <col min="9220" max="9220" width="11.140625" style="83" customWidth="1"/>
    <col min="9221" max="9221" width="9.140625" style="83" customWidth="1"/>
    <col min="9222" max="9222" width="9.28515625" style="83" customWidth="1"/>
    <col min="9223" max="9223" width="10.85546875" style="83" customWidth="1"/>
    <col min="9224" max="9243" width="9.140625" style="83" hidden="1" customWidth="1"/>
    <col min="9244" max="9244" width="7.28515625" style="83" customWidth="1"/>
    <col min="9245" max="9246" width="9.140625" style="83" customWidth="1"/>
    <col min="9247" max="9247" width="12" style="83" customWidth="1"/>
    <col min="9248" max="9370" width="11.7109375" style="83" customWidth="1"/>
    <col min="9371" max="9371" width="1.7109375" style="83" customWidth="1"/>
    <col min="9372" max="9373" width="9.140625" style="83" hidden="1" customWidth="1"/>
    <col min="9374" max="9374" width="1.7109375" style="83" customWidth="1"/>
    <col min="9375" max="9472" width="9.140625" style="83" hidden="1"/>
    <col min="9473" max="9475" width="9.140625" style="83" customWidth="1"/>
    <col min="9476" max="9476" width="11.140625" style="83" customWidth="1"/>
    <col min="9477" max="9477" width="9.140625" style="83" customWidth="1"/>
    <col min="9478" max="9478" width="9.28515625" style="83" customWidth="1"/>
    <col min="9479" max="9479" width="10.85546875" style="83" customWidth="1"/>
    <col min="9480" max="9499" width="9.140625" style="83" hidden="1" customWidth="1"/>
    <col min="9500" max="9500" width="7.28515625" style="83" customWidth="1"/>
    <col min="9501" max="9502" width="9.140625" style="83" customWidth="1"/>
    <col min="9503" max="9503" width="12" style="83" customWidth="1"/>
    <col min="9504" max="9626" width="11.7109375" style="83" customWidth="1"/>
    <col min="9627" max="9627" width="1.7109375" style="83" customWidth="1"/>
    <col min="9628" max="9629" width="9.140625" style="83" hidden="1" customWidth="1"/>
    <col min="9630" max="9630" width="1.7109375" style="83" customWidth="1"/>
    <col min="9631" max="9728" width="9.140625" style="83" hidden="1"/>
    <col min="9729" max="9731" width="9.140625" style="83" customWidth="1"/>
    <col min="9732" max="9732" width="11.140625" style="83" customWidth="1"/>
    <col min="9733" max="9733" width="9.140625" style="83" customWidth="1"/>
    <col min="9734" max="9734" width="9.28515625" style="83" customWidth="1"/>
    <col min="9735" max="9735" width="10.85546875" style="83" customWidth="1"/>
    <col min="9736" max="9755" width="9.140625" style="83" hidden="1" customWidth="1"/>
    <col min="9756" max="9756" width="7.28515625" style="83" customWidth="1"/>
    <col min="9757" max="9758" width="9.140625" style="83" customWidth="1"/>
    <col min="9759" max="9759" width="12" style="83" customWidth="1"/>
    <col min="9760" max="9882" width="11.7109375" style="83" customWidth="1"/>
    <col min="9883" max="9883" width="1.7109375" style="83" customWidth="1"/>
    <col min="9884" max="9885" width="9.140625" style="83" hidden="1" customWidth="1"/>
    <col min="9886" max="9886" width="1.7109375" style="83" customWidth="1"/>
    <col min="9887" max="9984" width="9.140625" style="83" hidden="1"/>
    <col min="9985" max="9987" width="9.140625" style="83" customWidth="1"/>
    <col min="9988" max="9988" width="11.140625" style="83" customWidth="1"/>
    <col min="9989" max="9989" width="9.140625" style="83" customWidth="1"/>
    <col min="9990" max="9990" width="9.28515625" style="83" customWidth="1"/>
    <col min="9991" max="9991" width="10.85546875" style="83" customWidth="1"/>
    <col min="9992" max="10011" width="9.140625" style="83" hidden="1" customWidth="1"/>
    <col min="10012" max="10012" width="7.28515625" style="83" customWidth="1"/>
    <col min="10013" max="10014" width="9.140625" style="83" customWidth="1"/>
    <col min="10015" max="10015" width="12" style="83" customWidth="1"/>
    <col min="10016" max="10138" width="11.7109375" style="83" customWidth="1"/>
    <col min="10139" max="10139" width="1.7109375" style="83" customWidth="1"/>
    <col min="10140" max="10141" width="9.140625" style="83" hidden="1" customWidth="1"/>
    <col min="10142" max="10142" width="1.7109375" style="83" customWidth="1"/>
    <col min="10143" max="10240" width="9.140625" style="83" hidden="1"/>
    <col min="10241" max="10243" width="9.140625" style="83" customWidth="1"/>
    <col min="10244" max="10244" width="11.140625" style="83" customWidth="1"/>
    <col min="10245" max="10245" width="9.140625" style="83" customWidth="1"/>
    <col min="10246" max="10246" width="9.28515625" style="83" customWidth="1"/>
    <col min="10247" max="10247" width="10.85546875" style="83" customWidth="1"/>
    <col min="10248" max="10267" width="9.140625" style="83" hidden="1" customWidth="1"/>
    <col min="10268" max="10268" width="7.28515625" style="83" customWidth="1"/>
    <col min="10269" max="10270" width="9.140625" style="83" customWidth="1"/>
    <col min="10271" max="10271" width="12" style="83" customWidth="1"/>
    <col min="10272" max="10394" width="11.7109375" style="83" customWidth="1"/>
    <col min="10395" max="10395" width="1.7109375" style="83" customWidth="1"/>
    <col min="10396" max="10397" width="9.140625" style="83" hidden="1" customWidth="1"/>
    <col min="10398" max="10398" width="1.7109375" style="83" customWidth="1"/>
    <col min="10399" max="10496" width="9.140625" style="83" hidden="1"/>
    <col min="10497" max="10499" width="9.140625" style="83" customWidth="1"/>
    <col min="10500" max="10500" width="11.140625" style="83" customWidth="1"/>
    <col min="10501" max="10501" width="9.140625" style="83" customWidth="1"/>
    <col min="10502" max="10502" width="9.28515625" style="83" customWidth="1"/>
    <col min="10503" max="10503" width="10.85546875" style="83" customWidth="1"/>
    <col min="10504" max="10523" width="9.140625" style="83" hidden="1" customWidth="1"/>
    <col min="10524" max="10524" width="7.28515625" style="83" customWidth="1"/>
    <col min="10525" max="10526" width="9.140625" style="83" customWidth="1"/>
    <col min="10527" max="10527" width="12" style="83" customWidth="1"/>
    <col min="10528" max="10650" width="11.7109375" style="83" customWidth="1"/>
    <col min="10651" max="10651" width="1.7109375" style="83" customWidth="1"/>
    <col min="10652" max="10653" width="9.140625" style="83" hidden="1" customWidth="1"/>
    <col min="10654" max="10654" width="1.7109375" style="83" customWidth="1"/>
    <col min="10655" max="10752" width="9.140625" style="83" hidden="1"/>
    <col min="10753" max="10755" width="9.140625" style="83" customWidth="1"/>
    <col min="10756" max="10756" width="11.140625" style="83" customWidth="1"/>
    <col min="10757" max="10757" width="9.140625" style="83" customWidth="1"/>
    <col min="10758" max="10758" width="9.28515625" style="83" customWidth="1"/>
    <col min="10759" max="10759" width="10.85546875" style="83" customWidth="1"/>
    <col min="10760" max="10779" width="9.140625" style="83" hidden="1" customWidth="1"/>
    <col min="10780" max="10780" width="7.28515625" style="83" customWidth="1"/>
    <col min="10781" max="10782" width="9.140625" style="83" customWidth="1"/>
    <col min="10783" max="10783" width="12" style="83" customWidth="1"/>
    <col min="10784" max="10906" width="11.7109375" style="83" customWidth="1"/>
    <col min="10907" max="10907" width="1.7109375" style="83" customWidth="1"/>
    <col min="10908" max="10909" width="9.140625" style="83" hidden="1" customWidth="1"/>
    <col min="10910" max="10910" width="1.7109375" style="83" customWidth="1"/>
    <col min="10911" max="11008" width="9.140625" style="83" hidden="1"/>
    <col min="11009" max="11011" width="9.140625" style="83" customWidth="1"/>
    <col min="11012" max="11012" width="11.140625" style="83" customWidth="1"/>
    <col min="11013" max="11013" width="9.140625" style="83" customWidth="1"/>
    <col min="11014" max="11014" width="9.28515625" style="83" customWidth="1"/>
    <col min="11015" max="11015" width="10.85546875" style="83" customWidth="1"/>
    <col min="11016" max="11035" width="9.140625" style="83" hidden="1" customWidth="1"/>
    <col min="11036" max="11036" width="7.28515625" style="83" customWidth="1"/>
    <col min="11037" max="11038" width="9.140625" style="83" customWidth="1"/>
    <col min="11039" max="11039" width="12" style="83" customWidth="1"/>
    <col min="11040" max="11162" width="11.7109375" style="83" customWidth="1"/>
    <col min="11163" max="11163" width="1.7109375" style="83" customWidth="1"/>
    <col min="11164" max="11165" width="9.140625" style="83" hidden="1" customWidth="1"/>
    <col min="11166" max="11166" width="1.7109375" style="83" customWidth="1"/>
    <col min="11167" max="11264" width="9.140625" style="83" hidden="1"/>
    <col min="11265" max="11267" width="9.140625" style="83" customWidth="1"/>
    <col min="11268" max="11268" width="11.140625" style="83" customWidth="1"/>
    <col min="11269" max="11269" width="9.140625" style="83" customWidth="1"/>
    <col min="11270" max="11270" width="9.28515625" style="83" customWidth="1"/>
    <col min="11271" max="11271" width="10.85546875" style="83" customWidth="1"/>
    <col min="11272" max="11291" width="9.140625" style="83" hidden="1" customWidth="1"/>
    <col min="11292" max="11292" width="7.28515625" style="83" customWidth="1"/>
    <col min="11293" max="11294" width="9.140625" style="83" customWidth="1"/>
    <col min="11295" max="11295" width="12" style="83" customWidth="1"/>
    <col min="11296" max="11418" width="11.7109375" style="83" customWidth="1"/>
    <col min="11419" max="11419" width="1.7109375" style="83" customWidth="1"/>
    <col min="11420" max="11421" width="9.140625" style="83" hidden="1" customWidth="1"/>
    <col min="11422" max="11422" width="1.7109375" style="83" customWidth="1"/>
    <col min="11423" max="11520" width="9.140625" style="83" hidden="1"/>
    <col min="11521" max="11523" width="9.140625" style="83" customWidth="1"/>
    <col min="11524" max="11524" width="11.140625" style="83" customWidth="1"/>
    <col min="11525" max="11525" width="9.140625" style="83" customWidth="1"/>
    <col min="11526" max="11526" width="9.28515625" style="83" customWidth="1"/>
    <col min="11527" max="11527" width="10.85546875" style="83" customWidth="1"/>
    <col min="11528" max="11547" width="9.140625" style="83" hidden="1" customWidth="1"/>
    <col min="11548" max="11548" width="7.28515625" style="83" customWidth="1"/>
    <col min="11549" max="11550" width="9.140625" style="83" customWidth="1"/>
    <col min="11551" max="11551" width="12" style="83" customWidth="1"/>
    <col min="11552" max="11674" width="11.7109375" style="83" customWidth="1"/>
    <col min="11675" max="11675" width="1.7109375" style="83" customWidth="1"/>
    <col min="11676" max="11677" width="9.140625" style="83" hidden="1" customWidth="1"/>
    <col min="11678" max="11678" width="1.7109375" style="83" customWidth="1"/>
    <col min="11679" max="11776" width="9.140625" style="83" hidden="1"/>
    <col min="11777" max="11779" width="9.140625" style="83" customWidth="1"/>
    <col min="11780" max="11780" width="11.140625" style="83" customWidth="1"/>
    <col min="11781" max="11781" width="9.140625" style="83" customWidth="1"/>
    <col min="11782" max="11782" width="9.28515625" style="83" customWidth="1"/>
    <col min="11783" max="11783" width="10.85546875" style="83" customWidth="1"/>
    <col min="11784" max="11803" width="9.140625" style="83" hidden="1" customWidth="1"/>
    <col min="11804" max="11804" width="7.28515625" style="83" customWidth="1"/>
    <col min="11805" max="11806" width="9.140625" style="83" customWidth="1"/>
    <col min="11807" max="11807" width="12" style="83" customWidth="1"/>
    <col min="11808" max="11930" width="11.7109375" style="83" customWidth="1"/>
    <col min="11931" max="11931" width="1.7109375" style="83" customWidth="1"/>
    <col min="11932" max="11933" width="9.140625" style="83" hidden="1" customWidth="1"/>
    <col min="11934" max="11934" width="1.7109375" style="83" customWidth="1"/>
    <col min="11935" max="12032" width="9.140625" style="83" hidden="1"/>
    <col min="12033" max="12035" width="9.140625" style="83" customWidth="1"/>
    <col min="12036" max="12036" width="11.140625" style="83" customWidth="1"/>
    <col min="12037" max="12037" width="9.140625" style="83" customWidth="1"/>
    <col min="12038" max="12038" width="9.28515625" style="83" customWidth="1"/>
    <col min="12039" max="12039" width="10.85546875" style="83" customWidth="1"/>
    <col min="12040" max="12059" width="9.140625" style="83" hidden="1" customWidth="1"/>
    <col min="12060" max="12060" width="7.28515625" style="83" customWidth="1"/>
    <col min="12061" max="12062" width="9.140625" style="83" customWidth="1"/>
    <col min="12063" max="12063" width="12" style="83" customWidth="1"/>
    <col min="12064" max="12186" width="11.7109375" style="83" customWidth="1"/>
    <col min="12187" max="12187" width="1.7109375" style="83" customWidth="1"/>
    <col min="12188" max="12189" width="9.140625" style="83" hidden="1" customWidth="1"/>
    <col min="12190" max="12190" width="1.7109375" style="83" customWidth="1"/>
    <col min="12191" max="12288" width="9.140625" style="83" hidden="1"/>
    <col min="12289" max="12291" width="9.140625" style="83" customWidth="1"/>
    <col min="12292" max="12292" width="11.140625" style="83" customWidth="1"/>
    <col min="12293" max="12293" width="9.140625" style="83" customWidth="1"/>
    <col min="12294" max="12294" width="9.28515625" style="83" customWidth="1"/>
    <col min="12295" max="12295" width="10.85546875" style="83" customWidth="1"/>
    <col min="12296" max="12315" width="9.140625" style="83" hidden="1" customWidth="1"/>
    <col min="12316" max="12316" width="7.28515625" style="83" customWidth="1"/>
    <col min="12317" max="12318" width="9.140625" style="83" customWidth="1"/>
    <col min="12319" max="12319" width="12" style="83" customWidth="1"/>
    <col min="12320" max="12442" width="11.7109375" style="83" customWidth="1"/>
    <col min="12443" max="12443" width="1.7109375" style="83" customWidth="1"/>
    <col min="12444" max="12445" width="9.140625" style="83" hidden="1" customWidth="1"/>
    <col min="12446" max="12446" width="1.7109375" style="83" customWidth="1"/>
    <col min="12447" max="12544" width="9.140625" style="83" hidden="1"/>
    <col min="12545" max="12547" width="9.140625" style="83" customWidth="1"/>
    <col min="12548" max="12548" width="11.140625" style="83" customWidth="1"/>
    <col min="12549" max="12549" width="9.140625" style="83" customWidth="1"/>
    <col min="12550" max="12550" width="9.28515625" style="83" customWidth="1"/>
    <col min="12551" max="12551" width="10.85546875" style="83" customWidth="1"/>
    <col min="12552" max="12571" width="9.140625" style="83" hidden="1" customWidth="1"/>
    <col min="12572" max="12572" width="7.28515625" style="83" customWidth="1"/>
    <col min="12573" max="12574" width="9.140625" style="83" customWidth="1"/>
    <col min="12575" max="12575" width="12" style="83" customWidth="1"/>
    <col min="12576" max="12698" width="11.7109375" style="83" customWidth="1"/>
    <col min="12699" max="12699" width="1.7109375" style="83" customWidth="1"/>
    <col min="12700" max="12701" width="9.140625" style="83" hidden="1" customWidth="1"/>
    <col min="12702" max="12702" width="1.7109375" style="83" customWidth="1"/>
    <col min="12703" max="12800" width="9.140625" style="83" hidden="1"/>
    <col min="12801" max="12803" width="9.140625" style="83" customWidth="1"/>
    <col min="12804" max="12804" width="11.140625" style="83" customWidth="1"/>
    <col min="12805" max="12805" width="9.140625" style="83" customWidth="1"/>
    <col min="12806" max="12806" width="9.28515625" style="83" customWidth="1"/>
    <col min="12807" max="12807" width="10.85546875" style="83" customWidth="1"/>
    <col min="12808" max="12827" width="9.140625" style="83" hidden="1" customWidth="1"/>
    <col min="12828" max="12828" width="7.28515625" style="83" customWidth="1"/>
    <col min="12829" max="12830" width="9.140625" style="83" customWidth="1"/>
    <col min="12831" max="12831" width="12" style="83" customWidth="1"/>
    <col min="12832" max="12954" width="11.7109375" style="83" customWidth="1"/>
    <col min="12955" max="12955" width="1.7109375" style="83" customWidth="1"/>
    <col min="12956" max="12957" width="9.140625" style="83" hidden="1" customWidth="1"/>
    <col min="12958" max="12958" width="1.7109375" style="83" customWidth="1"/>
    <col min="12959" max="13056" width="9.140625" style="83" hidden="1"/>
    <col min="13057" max="13059" width="9.140625" style="83" customWidth="1"/>
    <col min="13060" max="13060" width="11.140625" style="83" customWidth="1"/>
    <col min="13061" max="13061" width="9.140625" style="83" customWidth="1"/>
    <col min="13062" max="13062" width="9.28515625" style="83" customWidth="1"/>
    <col min="13063" max="13063" width="10.85546875" style="83" customWidth="1"/>
    <col min="13064" max="13083" width="9.140625" style="83" hidden="1" customWidth="1"/>
    <col min="13084" max="13084" width="7.28515625" style="83" customWidth="1"/>
    <col min="13085" max="13086" width="9.140625" style="83" customWidth="1"/>
    <col min="13087" max="13087" width="12" style="83" customWidth="1"/>
    <col min="13088" max="13210" width="11.7109375" style="83" customWidth="1"/>
    <col min="13211" max="13211" width="1.7109375" style="83" customWidth="1"/>
    <col min="13212" max="13213" width="9.140625" style="83" hidden="1" customWidth="1"/>
    <col min="13214" max="13214" width="1.7109375" style="83" customWidth="1"/>
    <col min="13215" max="13312" width="9.140625" style="83" hidden="1"/>
    <col min="13313" max="13315" width="9.140625" style="83" customWidth="1"/>
    <col min="13316" max="13316" width="11.140625" style="83" customWidth="1"/>
    <col min="13317" max="13317" width="9.140625" style="83" customWidth="1"/>
    <col min="13318" max="13318" width="9.28515625" style="83" customWidth="1"/>
    <col min="13319" max="13319" width="10.85546875" style="83" customWidth="1"/>
    <col min="13320" max="13339" width="9.140625" style="83" hidden="1" customWidth="1"/>
    <col min="13340" max="13340" width="7.28515625" style="83" customWidth="1"/>
    <col min="13341" max="13342" width="9.140625" style="83" customWidth="1"/>
    <col min="13343" max="13343" width="12" style="83" customWidth="1"/>
    <col min="13344" max="13466" width="11.7109375" style="83" customWidth="1"/>
    <col min="13467" max="13467" width="1.7109375" style="83" customWidth="1"/>
    <col min="13468" max="13469" width="9.140625" style="83" hidden="1" customWidth="1"/>
    <col min="13470" max="13470" width="1.7109375" style="83" customWidth="1"/>
    <col min="13471" max="13568" width="9.140625" style="83" hidden="1"/>
    <col min="13569" max="13571" width="9.140625" style="83" customWidth="1"/>
    <col min="13572" max="13572" width="11.140625" style="83" customWidth="1"/>
    <col min="13573" max="13573" width="9.140625" style="83" customWidth="1"/>
    <col min="13574" max="13574" width="9.28515625" style="83" customWidth="1"/>
    <col min="13575" max="13575" width="10.85546875" style="83" customWidth="1"/>
    <col min="13576" max="13595" width="9.140625" style="83" hidden="1" customWidth="1"/>
    <col min="13596" max="13596" width="7.28515625" style="83" customWidth="1"/>
    <col min="13597" max="13598" width="9.140625" style="83" customWidth="1"/>
    <col min="13599" max="13599" width="12" style="83" customWidth="1"/>
    <col min="13600" max="13722" width="11.7109375" style="83" customWidth="1"/>
    <col min="13723" max="13723" width="1.7109375" style="83" customWidth="1"/>
    <col min="13724" max="13725" width="9.140625" style="83" hidden="1" customWidth="1"/>
    <col min="13726" max="13726" width="1.7109375" style="83" customWidth="1"/>
    <col min="13727" max="13824" width="9.140625" style="83" hidden="1"/>
    <col min="13825" max="13827" width="9.140625" style="83" customWidth="1"/>
    <col min="13828" max="13828" width="11.140625" style="83" customWidth="1"/>
    <col min="13829" max="13829" width="9.140625" style="83" customWidth="1"/>
    <col min="13830" max="13830" width="9.28515625" style="83" customWidth="1"/>
    <col min="13831" max="13831" width="10.85546875" style="83" customWidth="1"/>
    <col min="13832" max="13851" width="9.140625" style="83" hidden="1" customWidth="1"/>
    <col min="13852" max="13852" width="7.28515625" style="83" customWidth="1"/>
    <col min="13853" max="13854" width="9.140625" style="83" customWidth="1"/>
    <col min="13855" max="13855" width="12" style="83" customWidth="1"/>
    <col min="13856" max="13978" width="11.7109375" style="83" customWidth="1"/>
    <col min="13979" max="13979" width="1.7109375" style="83" customWidth="1"/>
    <col min="13980" max="13981" width="9.140625" style="83" hidden="1" customWidth="1"/>
    <col min="13982" max="13982" width="1.7109375" style="83" customWidth="1"/>
    <col min="13983" max="14080" width="9.140625" style="83" hidden="1"/>
    <col min="14081" max="14083" width="9.140625" style="83" customWidth="1"/>
    <col min="14084" max="14084" width="11.140625" style="83" customWidth="1"/>
    <col min="14085" max="14085" width="9.140625" style="83" customWidth="1"/>
    <col min="14086" max="14086" width="9.28515625" style="83" customWidth="1"/>
    <col min="14087" max="14087" width="10.85546875" style="83" customWidth="1"/>
    <col min="14088" max="14107" width="9.140625" style="83" hidden="1" customWidth="1"/>
    <col min="14108" max="14108" width="7.28515625" style="83" customWidth="1"/>
    <col min="14109" max="14110" width="9.140625" style="83" customWidth="1"/>
    <col min="14111" max="14111" width="12" style="83" customWidth="1"/>
    <col min="14112" max="14234" width="11.7109375" style="83" customWidth="1"/>
    <col min="14235" max="14235" width="1.7109375" style="83" customWidth="1"/>
    <col min="14236" max="14237" width="9.140625" style="83" hidden="1" customWidth="1"/>
    <col min="14238" max="14238" width="1.7109375" style="83" customWidth="1"/>
    <col min="14239" max="14336" width="9.140625" style="83" hidden="1"/>
    <col min="14337" max="14339" width="9.140625" style="83" customWidth="1"/>
    <col min="14340" max="14340" width="11.140625" style="83" customWidth="1"/>
    <col min="14341" max="14341" width="9.140625" style="83" customWidth="1"/>
    <col min="14342" max="14342" width="9.28515625" style="83" customWidth="1"/>
    <col min="14343" max="14343" width="10.85546875" style="83" customWidth="1"/>
    <col min="14344" max="14363" width="9.140625" style="83" hidden="1" customWidth="1"/>
    <col min="14364" max="14364" width="7.28515625" style="83" customWidth="1"/>
    <col min="14365" max="14366" width="9.140625" style="83" customWidth="1"/>
    <col min="14367" max="14367" width="12" style="83" customWidth="1"/>
    <col min="14368" max="14490" width="11.7109375" style="83" customWidth="1"/>
    <col min="14491" max="14491" width="1.7109375" style="83" customWidth="1"/>
    <col min="14492" max="14493" width="9.140625" style="83" hidden="1" customWidth="1"/>
    <col min="14494" max="14494" width="1.7109375" style="83" customWidth="1"/>
    <col min="14495" max="14592" width="9.140625" style="83" hidden="1"/>
    <col min="14593" max="14595" width="9.140625" style="83" customWidth="1"/>
    <col min="14596" max="14596" width="11.140625" style="83" customWidth="1"/>
    <col min="14597" max="14597" width="9.140625" style="83" customWidth="1"/>
    <col min="14598" max="14598" width="9.28515625" style="83" customWidth="1"/>
    <col min="14599" max="14599" width="10.85546875" style="83" customWidth="1"/>
    <col min="14600" max="14619" width="9.140625" style="83" hidden="1" customWidth="1"/>
    <col min="14620" max="14620" width="7.28515625" style="83" customWidth="1"/>
    <col min="14621" max="14622" width="9.140625" style="83" customWidth="1"/>
    <col min="14623" max="14623" width="12" style="83" customWidth="1"/>
    <col min="14624" max="14746" width="11.7109375" style="83" customWidth="1"/>
    <col min="14747" max="14747" width="1.7109375" style="83" customWidth="1"/>
    <col min="14748" max="14749" width="9.140625" style="83" hidden="1" customWidth="1"/>
    <col min="14750" max="14750" width="1.7109375" style="83" customWidth="1"/>
    <col min="14751" max="14848" width="9.140625" style="83" hidden="1"/>
    <col min="14849" max="14851" width="9.140625" style="83" customWidth="1"/>
    <col min="14852" max="14852" width="11.140625" style="83" customWidth="1"/>
    <col min="14853" max="14853" width="9.140625" style="83" customWidth="1"/>
    <col min="14854" max="14854" width="9.28515625" style="83" customWidth="1"/>
    <col min="14855" max="14855" width="10.85546875" style="83" customWidth="1"/>
    <col min="14856" max="14875" width="9.140625" style="83" hidden="1" customWidth="1"/>
    <col min="14876" max="14876" width="7.28515625" style="83" customWidth="1"/>
    <col min="14877" max="14878" width="9.140625" style="83" customWidth="1"/>
    <col min="14879" max="14879" width="12" style="83" customWidth="1"/>
    <col min="14880" max="15002" width="11.7109375" style="83" customWidth="1"/>
    <col min="15003" max="15003" width="1.7109375" style="83" customWidth="1"/>
    <col min="15004" max="15005" width="9.140625" style="83" hidden="1" customWidth="1"/>
    <col min="15006" max="15006" width="1.7109375" style="83" customWidth="1"/>
    <col min="15007" max="15104" width="9.140625" style="83" hidden="1"/>
    <col min="15105" max="15107" width="9.140625" style="83" customWidth="1"/>
    <col min="15108" max="15108" width="11.140625" style="83" customWidth="1"/>
    <col min="15109" max="15109" width="9.140625" style="83" customWidth="1"/>
    <col min="15110" max="15110" width="9.28515625" style="83" customWidth="1"/>
    <col min="15111" max="15111" width="10.85546875" style="83" customWidth="1"/>
    <col min="15112" max="15131" width="9.140625" style="83" hidden="1" customWidth="1"/>
    <col min="15132" max="15132" width="7.28515625" style="83" customWidth="1"/>
    <col min="15133" max="15134" width="9.140625" style="83" customWidth="1"/>
    <col min="15135" max="15135" width="12" style="83" customWidth="1"/>
    <col min="15136" max="15258" width="11.7109375" style="83" customWidth="1"/>
    <col min="15259" max="15259" width="1.7109375" style="83" customWidth="1"/>
    <col min="15260" max="15261" width="9.140625" style="83" hidden="1" customWidth="1"/>
    <col min="15262" max="15262" width="1.7109375" style="83" customWidth="1"/>
    <col min="15263" max="15360" width="9.140625" style="83" hidden="1"/>
    <col min="15361" max="15363" width="9.140625" style="83" customWidth="1"/>
    <col min="15364" max="15364" width="11.140625" style="83" customWidth="1"/>
    <col min="15365" max="15365" width="9.140625" style="83" customWidth="1"/>
    <col min="15366" max="15366" width="9.28515625" style="83" customWidth="1"/>
    <col min="15367" max="15367" width="10.85546875" style="83" customWidth="1"/>
    <col min="15368" max="15387" width="9.140625" style="83" hidden="1" customWidth="1"/>
    <col min="15388" max="15388" width="7.28515625" style="83" customWidth="1"/>
    <col min="15389" max="15390" width="9.140625" style="83" customWidth="1"/>
    <col min="15391" max="15391" width="12" style="83" customWidth="1"/>
    <col min="15392" max="15514" width="11.7109375" style="83" customWidth="1"/>
    <col min="15515" max="15515" width="1.7109375" style="83" customWidth="1"/>
    <col min="15516" max="15517" width="9.140625" style="83" hidden="1" customWidth="1"/>
    <col min="15518" max="15518" width="1.7109375" style="83" customWidth="1"/>
    <col min="15519" max="15616" width="9.140625" style="83" hidden="1"/>
    <col min="15617" max="15619" width="9.140625" style="83" customWidth="1"/>
    <col min="15620" max="15620" width="11.140625" style="83" customWidth="1"/>
    <col min="15621" max="15621" width="9.140625" style="83" customWidth="1"/>
    <col min="15622" max="15622" width="9.28515625" style="83" customWidth="1"/>
    <col min="15623" max="15623" width="10.85546875" style="83" customWidth="1"/>
    <col min="15624" max="15643" width="9.140625" style="83" hidden="1" customWidth="1"/>
    <col min="15644" max="15644" width="7.28515625" style="83" customWidth="1"/>
    <col min="15645" max="15646" width="9.140625" style="83" customWidth="1"/>
    <col min="15647" max="15647" width="12" style="83" customWidth="1"/>
    <col min="15648" max="15770" width="11.7109375" style="83" customWidth="1"/>
    <col min="15771" max="15771" width="1.7109375" style="83" customWidth="1"/>
    <col min="15772" max="15773" width="9.140625" style="83" hidden="1" customWidth="1"/>
    <col min="15774" max="15774" width="1.7109375" style="83" customWidth="1"/>
    <col min="15775" max="15872" width="9.140625" style="83" hidden="1"/>
    <col min="15873" max="15875" width="9.140625" style="83" customWidth="1"/>
    <col min="15876" max="15876" width="11.140625" style="83" customWidth="1"/>
    <col min="15877" max="15877" width="9.140625" style="83" customWidth="1"/>
    <col min="15878" max="15878" width="9.28515625" style="83" customWidth="1"/>
    <col min="15879" max="15879" width="10.85546875" style="83" customWidth="1"/>
    <col min="15880" max="15899" width="9.140625" style="83" hidden="1" customWidth="1"/>
    <col min="15900" max="15900" width="7.28515625" style="83" customWidth="1"/>
    <col min="15901" max="15902" width="9.140625" style="83" customWidth="1"/>
    <col min="15903" max="15903" width="12" style="83" customWidth="1"/>
    <col min="15904" max="16026" width="11.7109375" style="83" customWidth="1"/>
    <col min="16027" max="16027" width="1.7109375" style="83" customWidth="1"/>
    <col min="16028" max="16029" width="9.140625" style="83" hidden="1" customWidth="1"/>
    <col min="16030" max="16030" width="1.7109375" style="83" customWidth="1"/>
    <col min="16031" max="16128" width="9.140625" style="83" hidden="1"/>
    <col min="16129" max="16131" width="9.140625" style="83" customWidth="1"/>
    <col min="16132" max="16132" width="11.140625" style="83" customWidth="1"/>
    <col min="16133" max="16133" width="9.140625" style="83" customWidth="1"/>
    <col min="16134" max="16134" width="9.28515625" style="83" customWidth="1"/>
    <col min="16135" max="16135" width="10.85546875" style="83" customWidth="1"/>
    <col min="16136" max="16155" width="9.140625" style="83" hidden="1" customWidth="1"/>
    <col min="16156" max="16156" width="7.28515625" style="83" customWidth="1"/>
    <col min="16157" max="16158" width="9.140625" style="83" customWidth="1"/>
    <col min="16159" max="16159" width="12" style="83" customWidth="1"/>
    <col min="16160" max="16282" width="11.7109375" style="83" customWidth="1"/>
    <col min="16283" max="16283" width="1.7109375" style="83" customWidth="1"/>
    <col min="16284" max="16285" width="9.140625" style="83" hidden="1" customWidth="1"/>
    <col min="16286" max="16286" width="1.7109375" style="83" customWidth="1"/>
    <col min="16287" max="16384" width="9.140625" style="83" hidden="1"/>
  </cols>
  <sheetData>
    <row r="1" spans="1:158" s="80" customFormat="1" ht="15">
      <c r="A1" s="27" t="s">
        <v>29</v>
      </c>
      <c r="B1" s="27"/>
      <c r="C1" s="27"/>
      <c r="D1" s="27"/>
      <c r="E1" s="27"/>
      <c r="F1" s="79">
        <f>IF(OR(([1]Constants!D508+PLA7C)&gt;0,SUM(EY:FB)&gt;ErrTol),1,0)</f>
        <v>0</v>
      </c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  <c r="BC1" s="78"/>
      <c r="BD1" s="78"/>
      <c r="BE1" s="78"/>
      <c r="BF1" s="78"/>
      <c r="BG1" s="78"/>
      <c r="BH1" s="78"/>
      <c r="BI1" s="78"/>
      <c r="BJ1" s="78"/>
      <c r="BK1" s="78"/>
      <c r="BL1" s="78"/>
      <c r="BM1" s="78"/>
      <c r="BN1" s="78"/>
      <c r="BO1" s="78"/>
      <c r="BP1" s="78"/>
      <c r="BQ1" s="78"/>
      <c r="BR1" s="78"/>
      <c r="BS1" s="78"/>
      <c r="BT1" s="78"/>
      <c r="BU1" s="78"/>
      <c r="BV1" s="78"/>
      <c r="BW1" s="78"/>
      <c r="BX1" s="78"/>
      <c r="BY1" s="78"/>
      <c r="BZ1" s="78"/>
      <c r="CA1" s="78"/>
      <c r="CB1" s="78"/>
      <c r="CC1" s="78"/>
      <c r="CD1" s="78"/>
      <c r="CE1" s="78"/>
      <c r="CF1" s="78"/>
      <c r="CG1" s="78"/>
      <c r="CH1" s="78"/>
      <c r="CI1" s="78"/>
      <c r="CJ1" s="78"/>
      <c r="CK1" s="78"/>
      <c r="CL1" s="78"/>
      <c r="CM1" s="78"/>
      <c r="CN1" s="78"/>
      <c r="CO1" s="78"/>
      <c r="CP1" s="78"/>
      <c r="CQ1" s="78"/>
      <c r="CR1" s="78"/>
      <c r="CS1" s="78"/>
      <c r="CT1" s="78"/>
      <c r="CU1" s="78"/>
      <c r="CV1" s="78"/>
      <c r="CW1" s="78"/>
      <c r="CX1" s="78"/>
      <c r="CY1" s="78"/>
      <c r="CZ1" s="78"/>
      <c r="DA1" s="78"/>
      <c r="DB1" s="78"/>
      <c r="DC1" s="78"/>
      <c r="DD1" s="78"/>
      <c r="DE1" s="78"/>
      <c r="DF1" s="78"/>
      <c r="DG1" s="78"/>
      <c r="DH1" s="78"/>
      <c r="DI1" s="78"/>
      <c r="DJ1" s="78"/>
      <c r="DK1" s="78"/>
      <c r="DL1" s="78"/>
      <c r="DM1" s="78"/>
      <c r="DN1" s="78"/>
      <c r="DO1" s="78"/>
      <c r="DP1" s="78"/>
      <c r="DQ1" s="78"/>
      <c r="DR1" s="78"/>
      <c r="DS1" s="78"/>
      <c r="DT1" s="78"/>
      <c r="DU1" s="78"/>
      <c r="DV1" s="78"/>
      <c r="DW1" s="78"/>
      <c r="DX1" s="78"/>
      <c r="DY1" s="78"/>
      <c r="DZ1" s="78"/>
      <c r="EA1" s="78"/>
      <c r="EB1" s="78"/>
      <c r="EC1" s="78"/>
      <c r="ED1" s="78"/>
      <c r="EE1" s="78"/>
      <c r="EF1" s="78"/>
      <c r="EG1" s="78"/>
      <c r="EH1" s="78"/>
      <c r="EI1" s="78"/>
      <c r="EJ1" s="78"/>
      <c r="EK1" s="78"/>
      <c r="EL1" s="78"/>
      <c r="EM1" s="78"/>
      <c r="EN1" s="78"/>
      <c r="EO1" s="78"/>
      <c r="EP1" s="78"/>
      <c r="EQ1" s="78"/>
      <c r="ER1" s="78"/>
      <c r="ES1" s="78"/>
      <c r="ET1" s="78"/>
      <c r="EU1" s="78"/>
      <c r="EV1" s="78"/>
      <c r="EW1" s="78"/>
      <c r="EX1" s="78"/>
      <c r="EY1" s="78"/>
      <c r="EZ1" s="78"/>
      <c r="FA1" s="78"/>
      <c r="FB1" s="78"/>
    </row>
    <row r="2" spans="1:158">
      <c r="A2" s="86"/>
      <c r="B2" s="81"/>
      <c r="C2" s="81"/>
      <c r="D2" s="81"/>
      <c r="E2" s="82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5"/>
      <c r="AD2" s="85"/>
      <c r="AE2" s="85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81"/>
      <c r="AZ2" s="81"/>
      <c r="BA2" s="81"/>
      <c r="BB2" s="81"/>
      <c r="BC2" s="81"/>
      <c r="BD2" s="81"/>
      <c r="BE2" s="81"/>
      <c r="BF2" s="81"/>
      <c r="BG2" s="81"/>
      <c r="BH2" s="81"/>
      <c r="BI2" s="81"/>
      <c r="BJ2" s="81"/>
      <c r="BK2" s="81"/>
      <c r="BL2" s="81"/>
      <c r="BM2" s="81"/>
      <c r="BN2" s="81"/>
      <c r="BO2" s="81"/>
      <c r="BP2" s="81"/>
      <c r="BQ2" s="81"/>
      <c r="BR2" s="81"/>
      <c r="BS2" s="81"/>
      <c r="BT2" s="81"/>
      <c r="BU2" s="81"/>
      <c r="BV2" s="81"/>
      <c r="BW2" s="81"/>
      <c r="BX2" s="81"/>
      <c r="BY2" s="81"/>
      <c r="BZ2" s="81"/>
      <c r="CA2" s="81"/>
      <c r="CB2" s="81"/>
      <c r="CC2" s="81"/>
      <c r="CD2" s="81"/>
      <c r="CE2" s="81"/>
      <c r="CF2" s="81"/>
      <c r="CG2" s="81"/>
      <c r="CH2" s="81"/>
      <c r="CI2" s="81"/>
      <c r="CJ2" s="81"/>
      <c r="CK2" s="81"/>
      <c r="CL2" s="81"/>
      <c r="CM2" s="81"/>
      <c r="CN2" s="81"/>
      <c r="CO2" s="81"/>
      <c r="CP2" s="81"/>
      <c r="CQ2" s="81"/>
      <c r="CR2" s="81"/>
      <c r="CS2" s="81"/>
      <c r="CT2" s="81"/>
      <c r="CU2" s="81"/>
      <c r="CV2" s="81"/>
      <c r="CW2" s="81"/>
      <c r="CX2" s="81"/>
      <c r="CY2" s="81"/>
      <c r="CZ2" s="81"/>
      <c r="DA2" s="81"/>
      <c r="DB2" s="81"/>
      <c r="DC2" s="81"/>
      <c r="DD2" s="81"/>
      <c r="DE2" s="81"/>
      <c r="DF2" s="81"/>
      <c r="DG2" s="81"/>
      <c r="DH2" s="81"/>
      <c r="DI2" s="81"/>
      <c r="DJ2" s="81"/>
      <c r="DK2" s="81"/>
      <c r="DL2" s="81"/>
      <c r="DM2" s="81"/>
      <c r="DN2" s="81"/>
      <c r="DO2" s="81"/>
      <c r="DP2" s="81"/>
      <c r="DQ2" s="81"/>
      <c r="DR2" s="81"/>
      <c r="DS2" s="81"/>
      <c r="DT2" s="81"/>
      <c r="DU2" s="81"/>
      <c r="DV2" s="81"/>
      <c r="DW2" s="81"/>
      <c r="DX2" s="81"/>
      <c r="DY2" s="81"/>
      <c r="DZ2" s="81"/>
      <c r="EA2" s="81"/>
      <c r="EB2" s="81"/>
      <c r="EC2" s="81"/>
      <c r="ED2" s="81"/>
      <c r="EE2" s="81"/>
      <c r="EF2" s="81"/>
      <c r="EG2" s="81"/>
      <c r="EH2" s="81"/>
      <c r="EI2" s="81"/>
      <c r="EJ2" s="81"/>
      <c r="EK2" s="81"/>
      <c r="EL2" s="81"/>
      <c r="EM2" s="81"/>
      <c r="EN2" s="81"/>
      <c r="EO2" s="81"/>
      <c r="EP2" s="81"/>
      <c r="EQ2" s="81"/>
      <c r="ER2" s="81"/>
      <c r="ES2" s="81"/>
      <c r="ET2" s="81"/>
      <c r="EU2" s="81"/>
      <c r="EV2" s="81"/>
      <c r="EW2" s="81"/>
      <c r="EX2" s="81"/>
      <c r="EY2" s="84"/>
      <c r="FB2" s="84"/>
    </row>
    <row r="3" spans="1:158" hidden="1">
      <c r="A3" s="81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  <c r="BL3" s="81"/>
      <c r="BM3" s="81"/>
      <c r="BN3" s="81"/>
      <c r="BO3" s="81"/>
      <c r="BP3" s="81"/>
      <c r="BQ3" s="81"/>
      <c r="BR3" s="81"/>
      <c r="BS3" s="81"/>
      <c r="BT3" s="81"/>
      <c r="BU3" s="81"/>
      <c r="BV3" s="81"/>
      <c r="BW3" s="81"/>
      <c r="BX3" s="81"/>
      <c r="BY3" s="81"/>
      <c r="BZ3" s="81"/>
      <c r="CA3" s="81"/>
      <c r="CB3" s="81"/>
      <c r="CC3" s="81"/>
      <c r="CD3" s="81"/>
      <c r="CE3" s="81"/>
      <c r="CF3" s="81"/>
      <c r="CG3" s="81"/>
      <c r="CH3" s="81"/>
      <c r="CI3" s="81"/>
      <c r="CJ3" s="81"/>
      <c r="CK3" s="81"/>
      <c r="CL3" s="81"/>
      <c r="CM3" s="81"/>
      <c r="CN3" s="81"/>
      <c r="CO3" s="81"/>
      <c r="CP3" s="81"/>
      <c r="CQ3" s="81"/>
      <c r="CR3" s="81"/>
      <c r="CS3" s="81"/>
      <c r="CT3" s="81"/>
      <c r="CU3" s="81"/>
      <c r="CV3" s="81"/>
      <c r="CW3" s="81"/>
      <c r="CX3" s="81"/>
      <c r="CY3" s="81"/>
      <c r="CZ3" s="81"/>
      <c r="DA3" s="81"/>
      <c r="DB3" s="81"/>
      <c r="DC3" s="81"/>
      <c r="DD3" s="81"/>
      <c r="DE3" s="81"/>
      <c r="DF3" s="81"/>
      <c r="DG3" s="81"/>
      <c r="DH3" s="81"/>
      <c r="DI3" s="81"/>
      <c r="DJ3" s="81"/>
      <c r="DK3" s="81"/>
      <c r="DL3" s="81"/>
      <c r="DM3" s="81"/>
      <c r="DN3" s="81"/>
      <c r="DO3" s="81"/>
      <c r="DP3" s="81"/>
      <c r="DQ3" s="81"/>
      <c r="DR3" s="81"/>
      <c r="DS3" s="81"/>
      <c r="DT3" s="81"/>
      <c r="DU3" s="81"/>
      <c r="DV3" s="81"/>
      <c r="DW3" s="81"/>
      <c r="DX3" s="81"/>
      <c r="DY3" s="81"/>
      <c r="DZ3" s="81"/>
      <c r="EA3" s="81"/>
      <c r="EB3" s="81"/>
      <c r="EC3" s="81"/>
      <c r="ED3" s="81"/>
      <c r="EE3" s="81"/>
      <c r="EF3" s="81"/>
      <c r="EG3" s="81"/>
      <c r="EH3" s="81"/>
      <c r="EI3" s="81"/>
      <c r="EJ3" s="81"/>
      <c r="EK3" s="81"/>
      <c r="EL3" s="81"/>
      <c r="EM3" s="81"/>
      <c r="EN3" s="81"/>
      <c r="EO3" s="81"/>
      <c r="EP3" s="81"/>
      <c r="EQ3" s="81"/>
      <c r="ER3" s="81"/>
      <c r="ES3" s="81"/>
      <c r="ET3" s="81"/>
      <c r="EU3" s="81"/>
      <c r="EV3" s="81"/>
      <c r="EW3" s="81"/>
      <c r="EX3" s="81"/>
      <c r="EY3" s="84"/>
      <c r="FB3" s="84"/>
    </row>
    <row r="4" spans="1:158" hidden="1">
      <c r="A4" s="81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1"/>
      <c r="BJ4" s="81"/>
      <c r="BK4" s="81"/>
      <c r="BL4" s="81"/>
      <c r="BM4" s="81"/>
      <c r="BN4" s="81"/>
      <c r="BO4" s="81"/>
      <c r="BP4" s="81"/>
      <c r="BQ4" s="81"/>
      <c r="BR4" s="81"/>
      <c r="BS4" s="81"/>
      <c r="BT4" s="81"/>
      <c r="BU4" s="81"/>
      <c r="BV4" s="81"/>
      <c r="BW4" s="81"/>
      <c r="BX4" s="81"/>
      <c r="BY4" s="81"/>
      <c r="BZ4" s="81"/>
      <c r="CA4" s="81"/>
      <c r="CB4" s="81"/>
      <c r="CC4" s="81"/>
      <c r="CD4" s="81"/>
      <c r="CE4" s="81"/>
      <c r="CF4" s="81"/>
      <c r="CG4" s="81"/>
      <c r="CH4" s="81"/>
      <c r="CI4" s="81"/>
      <c r="CJ4" s="81"/>
      <c r="CK4" s="81"/>
      <c r="CL4" s="81"/>
      <c r="CM4" s="81"/>
      <c r="CN4" s="81"/>
      <c r="CO4" s="81"/>
      <c r="CP4" s="81"/>
      <c r="CQ4" s="81"/>
      <c r="CR4" s="81"/>
      <c r="CS4" s="81"/>
      <c r="CT4" s="81"/>
      <c r="CU4" s="81"/>
      <c r="CV4" s="81"/>
      <c r="CW4" s="81"/>
      <c r="CX4" s="81"/>
      <c r="CY4" s="81"/>
      <c r="CZ4" s="81"/>
      <c r="DA4" s="81"/>
      <c r="DB4" s="81"/>
      <c r="DC4" s="81"/>
      <c r="DD4" s="81"/>
      <c r="DE4" s="81"/>
      <c r="DF4" s="81"/>
      <c r="DG4" s="81"/>
      <c r="DH4" s="81"/>
      <c r="DI4" s="81"/>
      <c r="DJ4" s="81"/>
      <c r="DK4" s="81"/>
      <c r="DL4" s="81"/>
      <c r="DM4" s="81"/>
      <c r="DN4" s="81"/>
      <c r="DO4" s="81"/>
      <c r="DP4" s="81"/>
      <c r="DQ4" s="81"/>
      <c r="DR4" s="81"/>
      <c r="DS4" s="81"/>
      <c r="DT4" s="81"/>
      <c r="DU4" s="81"/>
      <c r="DV4" s="81"/>
      <c r="DW4" s="81"/>
      <c r="DX4" s="81"/>
      <c r="DY4" s="81"/>
      <c r="DZ4" s="81"/>
      <c r="EA4" s="81"/>
      <c r="EB4" s="81"/>
      <c r="EC4" s="81"/>
      <c r="ED4" s="81"/>
      <c r="EE4" s="81"/>
      <c r="EF4" s="81"/>
      <c r="EG4" s="81"/>
      <c r="EH4" s="81"/>
      <c r="EI4" s="81"/>
      <c r="EJ4" s="81"/>
      <c r="EK4" s="81"/>
      <c r="EL4" s="81"/>
      <c r="EM4" s="81"/>
      <c r="EN4" s="81"/>
      <c r="EO4" s="81"/>
      <c r="EP4" s="81"/>
      <c r="EQ4" s="81"/>
      <c r="ER4" s="81"/>
      <c r="ES4" s="81"/>
      <c r="ET4" s="81"/>
      <c r="EU4" s="81"/>
      <c r="EV4" s="81"/>
      <c r="EW4" s="81"/>
      <c r="EX4" s="81"/>
      <c r="EY4" s="87"/>
      <c r="FB4" s="87"/>
    </row>
    <row r="5" spans="1:158" s="80" customFormat="1" ht="15" hidden="1">
      <c r="A5" s="88" t="s">
        <v>94</v>
      </c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89"/>
      <c r="BC5" s="89"/>
      <c r="BD5" s="89"/>
      <c r="BE5" s="89"/>
      <c r="BF5" s="89"/>
      <c r="BG5" s="89"/>
      <c r="BH5" s="89"/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  <c r="BT5" s="89"/>
      <c r="BU5" s="89"/>
      <c r="BV5" s="89"/>
      <c r="BW5" s="89"/>
      <c r="BX5" s="89"/>
      <c r="BY5" s="89"/>
      <c r="BZ5" s="89"/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  <c r="DV5" s="89"/>
      <c r="DW5" s="89"/>
      <c r="DX5" s="89"/>
      <c r="DY5" s="89"/>
      <c r="DZ5" s="89"/>
      <c r="EA5" s="89"/>
      <c r="EB5" s="89"/>
      <c r="EC5" s="89"/>
      <c r="ED5" s="89"/>
      <c r="EE5" s="89"/>
      <c r="EF5" s="89"/>
      <c r="EG5" s="89"/>
      <c r="EH5" s="89"/>
      <c r="EI5" s="89"/>
      <c r="EJ5" s="89"/>
      <c r="EK5" s="89"/>
      <c r="EL5" s="89"/>
      <c r="EM5" s="89"/>
      <c r="EN5" s="89"/>
      <c r="EO5" s="89"/>
      <c r="EP5" s="89"/>
      <c r="EQ5" s="90"/>
      <c r="ER5" s="90"/>
      <c r="ES5" s="90"/>
      <c r="ET5" s="90"/>
      <c r="EU5" s="90"/>
      <c r="EV5" s="90"/>
      <c r="EW5" s="90"/>
      <c r="EX5" s="91"/>
      <c r="EY5" s="91"/>
      <c r="EZ5" s="91"/>
      <c r="FA5" s="90"/>
      <c r="FB5" s="91"/>
    </row>
    <row r="6" spans="1:158" hidden="1">
      <c r="A6" s="92"/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2"/>
      <c r="BA6" s="92"/>
      <c r="BB6" s="92"/>
      <c r="BC6" s="92"/>
      <c r="BD6" s="92"/>
      <c r="BE6" s="92"/>
      <c r="BF6" s="92"/>
      <c r="BG6" s="92"/>
      <c r="BH6" s="92"/>
      <c r="BI6" s="92"/>
      <c r="BJ6" s="92"/>
      <c r="BK6" s="92"/>
      <c r="BL6" s="92"/>
      <c r="BM6" s="92"/>
      <c r="BN6" s="92"/>
      <c r="BO6" s="92"/>
      <c r="BP6" s="92"/>
      <c r="BQ6" s="92"/>
      <c r="BR6" s="92"/>
      <c r="BS6" s="92"/>
      <c r="BT6" s="92"/>
      <c r="BU6" s="92"/>
      <c r="BV6" s="92"/>
      <c r="BW6" s="92"/>
      <c r="BX6" s="92"/>
      <c r="BY6" s="92"/>
      <c r="BZ6" s="92"/>
      <c r="CA6" s="92"/>
      <c r="CB6" s="92"/>
      <c r="CC6" s="92"/>
      <c r="CD6" s="92"/>
      <c r="CE6" s="92"/>
      <c r="CF6" s="92"/>
      <c r="CG6" s="92"/>
      <c r="CH6" s="92"/>
      <c r="CI6" s="92"/>
      <c r="CJ6" s="92"/>
      <c r="CK6" s="92"/>
      <c r="CL6" s="92"/>
      <c r="CM6" s="92"/>
      <c r="CN6" s="92"/>
      <c r="CO6" s="92"/>
      <c r="CP6" s="92"/>
      <c r="CQ6" s="92"/>
      <c r="CR6" s="92"/>
      <c r="CS6" s="92"/>
      <c r="CT6" s="92"/>
      <c r="CU6" s="92"/>
      <c r="CV6" s="92"/>
      <c r="CW6" s="92"/>
      <c r="CX6" s="92"/>
      <c r="CY6" s="92"/>
      <c r="CZ6" s="92"/>
      <c r="DA6" s="92"/>
      <c r="DB6" s="92"/>
      <c r="DC6" s="92"/>
      <c r="DD6" s="92"/>
      <c r="DE6" s="92"/>
      <c r="DF6" s="92"/>
      <c r="DG6" s="92"/>
      <c r="DH6" s="92"/>
      <c r="DI6" s="92"/>
      <c r="DJ6" s="92"/>
      <c r="DK6" s="92"/>
      <c r="DL6" s="92"/>
      <c r="DM6" s="92"/>
      <c r="DN6" s="92"/>
      <c r="DO6" s="92"/>
      <c r="DP6" s="92"/>
      <c r="DQ6" s="92"/>
      <c r="DR6" s="92"/>
      <c r="DS6" s="92"/>
      <c r="DT6" s="92"/>
      <c r="DU6" s="92"/>
      <c r="DV6" s="92"/>
      <c r="DW6" s="92"/>
      <c r="DX6" s="92"/>
      <c r="DY6" s="92"/>
      <c r="DZ6" s="92"/>
      <c r="EA6" s="92"/>
      <c r="EB6" s="92"/>
      <c r="EC6" s="92"/>
      <c r="ED6" s="92"/>
      <c r="EE6" s="92"/>
      <c r="EF6" s="92"/>
      <c r="EG6" s="92"/>
      <c r="EH6" s="92"/>
      <c r="EI6" s="92"/>
      <c r="EJ6" s="92"/>
      <c r="EK6" s="92"/>
      <c r="EL6" s="92"/>
      <c r="EM6" s="92"/>
      <c r="EN6" s="92"/>
      <c r="EO6" s="92"/>
      <c r="EP6" s="92"/>
      <c r="EQ6" s="92"/>
      <c r="ER6" s="92"/>
      <c r="ES6" s="92"/>
      <c r="ET6" s="92"/>
      <c r="EU6" s="92"/>
      <c r="EV6" s="92"/>
      <c r="EW6" s="92"/>
      <c r="EX6" s="92"/>
      <c r="EY6" s="93"/>
      <c r="FB6" s="93"/>
    </row>
    <row r="7" spans="1:158" s="96" customFormat="1" hidden="1">
      <c r="A7" s="81" t="s">
        <v>95</v>
      </c>
      <c r="B7" s="81"/>
      <c r="C7" s="81"/>
      <c r="D7" s="94">
        <f>PreContractPeriodDurationIn</f>
        <v>3</v>
      </c>
      <c r="E7" s="95" t="s">
        <v>96</v>
      </c>
      <c r="F7" s="95"/>
      <c r="J7" s="95"/>
      <c r="K7" s="95"/>
      <c r="L7" s="95"/>
      <c r="M7" s="95"/>
      <c r="N7" s="95"/>
      <c r="O7" s="95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1"/>
      <c r="BL7" s="81"/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81"/>
      <c r="BX7" s="81"/>
      <c r="BY7" s="81"/>
      <c r="BZ7" s="81"/>
      <c r="CA7" s="81"/>
      <c r="CB7" s="81"/>
      <c r="CC7" s="81"/>
      <c r="CD7" s="81"/>
      <c r="CE7" s="81"/>
      <c r="CF7" s="81"/>
      <c r="CG7" s="81"/>
      <c r="CH7" s="81"/>
      <c r="CI7" s="81"/>
      <c r="CJ7" s="81"/>
      <c r="CK7" s="81"/>
      <c r="CL7" s="81"/>
      <c r="CM7" s="81"/>
      <c r="CN7" s="81"/>
      <c r="CO7" s="81"/>
      <c r="CP7" s="81"/>
      <c r="CQ7" s="81"/>
      <c r="CR7" s="81"/>
      <c r="CS7" s="81"/>
      <c r="CT7" s="81"/>
      <c r="CU7" s="81"/>
      <c r="CV7" s="81"/>
      <c r="CW7" s="81"/>
      <c r="CX7" s="81"/>
      <c r="CY7" s="81"/>
      <c r="CZ7" s="81"/>
      <c r="DA7" s="81"/>
      <c r="DB7" s="81"/>
      <c r="DC7" s="81"/>
      <c r="DD7" s="81"/>
      <c r="DE7" s="81"/>
      <c r="DF7" s="81"/>
      <c r="DG7" s="81"/>
      <c r="DH7" s="81"/>
      <c r="DI7" s="81"/>
      <c r="DJ7" s="81"/>
      <c r="DK7" s="81"/>
      <c r="DL7" s="81"/>
      <c r="DM7" s="81"/>
      <c r="DN7" s="81"/>
      <c r="DO7" s="81"/>
      <c r="DP7" s="81"/>
      <c r="DQ7" s="81"/>
      <c r="DR7" s="81"/>
      <c r="DS7" s="81"/>
      <c r="DT7" s="81"/>
      <c r="DU7" s="81"/>
      <c r="DV7" s="81"/>
      <c r="DW7" s="81"/>
      <c r="DX7" s="81"/>
      <c r="DY7" s="81"/>
      <c r="DZ7" s="81"/>
      <c r="EA7" s="81"/>
      <c r="EB7" s="81"/>
      <c r="EC7" s="81"/>
      <c r="ED7" s="81"/>
      <c r="EE7" s="81"/>
      <c r="EF7" s="81"/>
      <c r="EG7" s="81"/>
      <c r="EH7" s="81"/>
      <c r="EI7" s="81"/>
      <c r="EJ7" s="81"/>
      <c r="EK7" s="81"/>
      <c r="EL7" s="81"/>
      <c r="EM7" s="81"/>
      <c r="EN7" s="81"/>
      <c r="EO7" s="81"/>
      <c r="EP7" s="81"/>
      <c r="EQ7" s="81"/>
      <c r="ER7" s="81"/>
      <c r="ES7" s="81"/>
      <c r="ET7" s="81"/>
      <c r="EU7" s="81"/>
      <c r="EV7" s="81"/>
      <c r="EW7" s="81"/>
      <c r="EX7" s="81"/>
      <c r="EY7" s="84"/>
      <c r="FB7" s="84"/>
    </row>
    <row r="8" spans="1:158" hidden="1">
      <c r="EY8" s="84"/>
      <c r="FB8" s="84"/>
    </row>
    <row r="9" spans="1:158" s="96" customFormat="1" hidden="1">
      <c r="A9" s="81" t="s">
        <v>63</v>
      </c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97" t="s">
        <v>97</v>
      </c>
      <c r="AG9" s="97" t="s">
        <v>98</v>
      </c>
      <c r="AH9" s="97" t="s">
        <v>99</v>
      </c>
      <c r="AI9" s="97" t="s">
        <v>100</v>
      </c>
      <c r="AJ9" s="97" t="s">
        <v>101</v>
      </c>
      <c r="AK9" s="97" t="s">
        <v>102</v>
      </c>
      <c r="AL9" s="97" t="s">
        <v>103</v>
      </c>
      <c r="AM9" s="97" t="s">
        <v>104</v>
      </c>
      <c r="AN9" s="97" t="s">
        <v>105</v>
      </c>
      <c r="AO9" s="97" t="s">
        <v>106</v>
      </c>
      <c r="AP9" s="97" t="s">
        <v>107</v>
      </c>
      <c r="AQ9" s="97" t="s">
        <v>108</v>
      </c>
      <c r="AR9" s="98" t="s">
        <v>109</v>
      </c>
      <c r="AS9" s="99"/>
      <c r="AT9" s="99"/>
      <c r="AU9" s="99"/>
      <c r="AV9" s="99"/>
      <c r="AW9" s="99"/>
      <c r="AX9" s="99"/>
      <c r="AY9" s="99"/>
      <c r="AZ9" s="99"/>
      <c r="BA9" s="99"/>
      <c r="BB9" s="99"/>
      <c r="BC9" s="99"/>
      <c r="BD9" s="99"/>
      <c r="BE9" s="99"/>
      <c r="BF9" s="99"/>
      <c r="BG9" s="99"/>
      <c r="BH9" s="99"/>
      <c r="BI9" s="99"/>
      <c r="BJ9" s="99"/>
      <c r="BK9" s="99"/>
      <c r="BL9" s="99"/>
      <c r="BM9" s="99"/>
      <c r="BN9" s="99"/>
      <c r="BO9" s="99"/>
      <c r="BP9" s="99"/>
      <c r="BQ9" s="99"/>
      <c r="BR9" s="99"/>
      <c r="BS9" s="99"/>
      <c r="BT9" s="99"/>
      <c r="BU9" s="99"/>
      <c r="BV9" s="99"/>
      <c r="BW9" s="99"/>
      <c r="BX9" s="99"/>
      <c r="BY9" s="99"/>
      <c r="BZ9" s="99"/>
      <c r="CA9" s="99"/>
      <c r="CB9" s="99"/>
      <c r="CC9" s="99"/>
      <c r="CD9" s="99"/>
      <c r="CE9" s="99"/>
      <c r="CF9" s="99"/>
      <c r="CG9" s="99"/>
      <c r="CH9" s="99"/>
      <c r="CI9" s="99"/>
      <c r="CJ9" s="99"/>
      <c r="CK9" s="99"/>
      <c r="CL9" s="99"/>
      <c r="CM9" s="99"/>
      <c r="CN9" s="99"/>
      <c r="CO9" s="99"/>
      <c r="CP9" s="99"/>
      <c r="CQ9" s="99"/>
      <c r="CR9" s="99"/>
      <c r="CS9" s="99"/>
      <c r="CT9" s="99"/>
      <c r="CU9" s="99"/>
      <c r="CV9" s="99"/>
      <c r="CW9" s="99"/>
      <c r="CX9" s="99"/>
      <c r="CY9" s="99"/>
      <c r="CZ9" s="99"/>
      <c r="DA9" s="99"/>
      <c r="DB9" s="99"/>
      <c r="DC9" s="99"/>
      <c r="DD9" s="99"/>
      <c r="DE9" s="99"/>
      <c r="DF9" s="99"/>
      <c r="DG9" s="99"/>
      <c r="DH9" s="99"/>
      <c r="DI9" s="99"/>
      <c r="DJ9" s="99"/>
      <c r="DK9" s="99"/>
      <c r="DL9" s="99"/>
      <c r="DM9" s="99"/>
      <c r="DN9" s="99"/>
      <c r="DO9" s="99"/>
      <c r="DP9" s="99"/>
      <c r="DQ9" s="99"/>
      <c r="DR9" s="99"/>
      <c r="DS9" s="99"/>
      <c r="DT9" s="99"/>
      <c r="DU9" s="99"/>
      <c r="DV9" s="99"/>
      <c r="DW9" s="99"/>
      <c r="DX9" s="99"/>
      <c r="DY9" s="99"/>
      <c r="DZ9" s="99"/>
      <c r="EA9" s="99"/>
      <c r="EB9" s="99"/>
      <c r="EC9" s="99"/>
      <c r="ED9" s="99"/>
      <c r="EE9" s="99"/>
      <c r="EF9" s="99"/>
      <c r="EG9" s="99"/>
      <c r="EH9" s="99"/>
      <c r="EI9" s="99"/>
      <c r="EJ9" s="99"/>
      <c r="EK9" s="99"/>
      <c r="EL9" s="99"/>
      <c r="EM9" s="99"/>
      <c r="EN9" s="99"/>
      <c r="EO9" s="99"/>
      <c r="EP9" s="99"/>
      <c r="EQ9" s="99"/>
      <c r="ER9" s="99"/>
      <c r="ES9" s="99"/>
      <c r="ET9" s="99"/>
      <c r="EU9" s="99"/>
      <c r="EV9" s="99"/>
      <c r="EW9" s="99"/>
      <c r="EX9" s="81"/>
      <c r="EY9" s="84"/>
      <c r="FB9" s="84"/>
    </row>
    <row r="10" spans="1:158">
      <c r="A10" s="92"/>
      <c r="B10" s="92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2"/>
      <c r="BA10" s="92"/>
      <c r="BB10" s="92"/>
      <c r="BC10" s="92"/>
      <c r="BD10" s="92"/>
      <c r="BE10" s="92"/>
      <c r="BF10" s="92"/>
      <c r="BG10" s="92"/>
      <c r="BH10" s="92"/>
      <c r="BI10" s="92"/>
      <c r="BJ10" s="92"/>
      <c r="BK10" s="92"/>
      <c r="BL10" s="92"/>
      <c r="BM10" s="92"/>
      <c r="BN10" s="92"/>
      <c r="BO10" s="92"/>
      <c r="BP10" s="92"/>
      <c r="BQ10" s="92"/>
      <c r="BR10" s="92"/>
      <c r="BS10" s="92"/>
      <c r="BT10" s="92"/>
      <c r="BU10" s="92"/>
      <c r="BV10" s="92"/>
      <c r="BW10" s="92"/>
      <c r="BX10" s="92"/>
      <c r="BY10" s="92"/>
      <c r="BZ10" s="92"/>
      <c r="CA10" s="92"/>
      <c r="CB10" s="92"/>
      <c r="CC10" s="92"/>
      <c r="CD10" s="92"/>
      <c r="CE10" s="92"/>
      <c r="CF10" s="92"/>
      <c r="CG10" s="92"/>
      <c r="CH10" s="92"/>
      <c r="CI10" s="92"/>
      <c r="CJ10" s="92"/>
      <c r="CK10" s="92"/>
      <c r="CL10" s="92"/>
      <c r="CM10" s="92"/>
      <c r="CN10" s="92"/>
      <c r="CO10" s="92"/>
      <c r="CP10" s="92"/>
      <c r="CQ10" s="92"/>
      <c r="CR10" s="92"/>
      <c r="CS10" s="92"/>
      <c r="CT10" s="92"/>
      <c r="CU10" s="92"/>
      <c r="CV10" s="92"/>
      <c r="CW10" s="92"/>
      <c r="CX10" s="92"/>
      <c r="CY10" s="92"/>
      <c r="CZ10" s="92"/>
      <c r="DA10" s="92"/>
      <c r="DB10" s="92"/>
      <c r="DC10" s="92"/>
      <c r="DD10" s="92"/>
      <c r="DE10" s="92"/>
      <c r="DF10" s="92"/>
      <c r="DG10" s="92"/>
      <c r="DH10" s="92"/>
      <c r="DI10" s="92"/>
      <c r="DJ10" s="92"/>
      <c r="DK10" s="92"/>
      <c r="DL10" s="92"/>
      <c r="DM10" s="92"/>
      <c r="DN10" s="92"/>
      <c r="DO10" s="92"/>
      <c r="DP10" s="92"/>
      <c r="DQ10" s="92"/>
      <c r="DR10" s="92"/>
      <c r="DS10" s="92"/>
      <c r="DT10" s="92"/>
      <c r="DU10" s="92"/>
      <c r="DV10" s="92"/>
      <c r="DW10" s="92"/>
      <c r="DX10" s="92"/>
      <c r="DY10" s="92"/>
      <c r="DZ10" s="92"/>
      <c r="EA10" s="92"/>
      <c r="EB10" s="92"/>
      <c r="EC10" s="92"/>
      <c r="ED10" s="92"/>
      <c r="EE10" s="92"/>
      <c r="EF10" s="92"/>
      <c r="EG10" s="92"/>
      <c r="EH10" s="92"/>
      <c r="EI10" s="92"/>
      <c r="EJ10" s="92"/>
      <c r="EK10" s="92"/>
      <c r="EL10" s="92"/>
      <c r="EM10" s="92"/>
      <c r="EN10" s="92"/>
      <c r="EO10" s="92"/>
      <c r="EP10" s="92"/>
      <c r="EQ10" s="92"/>
      <c r="ER10" s="92"/>
      <c r="ES10" s="92"/>
      <c r="ET10" s="92"/>
      <c r="EU10" s="92"/>
      <c r="EV10" s="92"/>
      <c r="EW10" s="92"/>
      <c r="EX10" s="92"/>
      <c r="EY10" s="87"/>
      <c r="FB10" s="87"/>
    </row>
    <row r="11" spans="1:158" s="80" customFormat="1" ht="15">
      <c r="A11" s="88" t="s">
        <v>110</v>
      </c>
      <c r="B11" s="89"/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  <c r="DV11" s="89"/>
      <c r="DW11" s="89"/>
      <c r="DX11" s="89"/>
      <c r="DY11" s="89"/>
      <c r="DZ11" s="89"/>
      <c r="EA11" s="89"/>
      <c r="EB11" s="89"/>
      <c r="EC11" s="89"/>
      <c r="ED11" s="89"/>
      <c r="EE11" s="89"/>
      <c r="EF11" s="89"/>
      <c r="EG11" s="89"/>
      <c r="EH11" s="89"/>
      <c r="EI11" s="89"/>
      <c r="EJ11" s="89"/>
      <c r="EK11" s="89"/>
      <c r="EL11" s="89"/>
      <c r="EM11" s="89"/>
      <c r="EN11" s="89"/>
      <c r="EO11" s="89"/>
      <c r="EP11" s="89"/>
      <c r="EQ11" s="90"/>
      <c r="ER11" s="90"/>
      <c r="ES11" s="90"/>
      <c r="ET11" s="90"/>
      <c r="EU11" s="90"/>
      <c r="EV11" s="90"/>
      <c r="EW11" s="90"/>
      <c r="EX11" s="91"/>
      <c r="EY11" s="91"/>
      <c r="EZ11" s="91"/>
      <c r="FA11" s="90"/>
      <c r="FB11" s="91"/>
    </row>
    <row r="12" spans="1:158" outlineLevel="1">
      <c r="A12" s="92"/>
      <c r="B12" s="92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/>
      <c r="BA12" s="92"/>
      <c r="BB12" s="92"/>
      <c r="BC12" s="92"/>
      <c r="BD12" s="92"/>
      <c r="BE12" s="92"/>
      <c r="BF12" s="92"/>
      <c r="BG12" s="92"/>
      <c r="BH12" s="92"/>
      <c r="BI12" s="92"/>
      <c r="BJ12" s="92"/>
      <c r="BK12" s="92"/>
      <c r="BL12" s="92"/>
      <c r="BM12" s="92"/>
      <c r="BN12" s="92"/>
      <c r="BO12" s="92"/>
      <c r="BP12" s="92"/>
      <c r="BQ12" s="92"/>
      <c r="BR12" s="92"/>
      <c r="BS12" s="92"/>
      <c r="BT12" s="92"/>
      <c r="BU12" s="92"/>
      <c r="BV12" s="92"/>
      <c r="BW12" s="92"/>
      <c r="BX12" s="92"/>
      <c r="BY12" s="92"/>
      <c r="BZ12" s="92"/>
      <c r="CA12" s="92"/>
      <c r="CB12" s="92"/>
      <c r="CC12" s="92"/>
      <c r="CD12" s="92"/>
      <c r="CE12" s="92"/>
      <c r="CF12" s="92"/>
      <c r="CG12" s="92"/>
      <c r="CH12" s="92"/>
      <c r="CI12" s="92"/>
      <c r="CJ12" s="92"/>
      <c r="CK12" s="92"/>
      <c r="CL12" s="92"/>
      <c r="CM12" s="92"/>
      <c r="CN12" s="92"/>
      <c r="CO12" s="92"/>
      <c r="CP12" s="92"/>
      <c r="CQ12" s="92"/>
      <c r="CR12" s="92"/>
      <c r="CS12" s="92"/>
      <c r="CT12" s="92"/>
      <c r="CU12" s="92"/>
      <c r="CV12" s="92"/>
      <c r="CW12" s="92"/>
      <c r="CX12" s="92"/>
      <c r="CY12" s="92"/>
      <c r="CZ12" s="92"/>
      <c r="DA12" s="92"/>
      <c r="DB12" s="92"/>
      <c r="DC12" s="92"/>
      <c r="DD12" s="92"/>
      <c r="DE12" s="92"/>
      <c r="DF12" s="92"/>
      <c r="DG12" s="92"/>
      <c r="DH12" s="92"/>
      <c r="DI12" s="92"/>
      <c r="DJ12" s="92"/>
      <c r="DK12" s="92"/>
      <c r="DL12" s="92"/>
      <c r="DM12" s="92"/>
      <c r="DN12" s="92"/>
      <c r="DO12" s="92"/>
      <c r="DP12" s="92"/>
      <c r="DQ12" s="92"/>
      <c r="DR12" s="92"/>
      <c r="DS12" s="92"/>
      <c r="DT12" s="92"/>
      <c r="DU12" s="92"/>
      <c r="DV12" s="92"/>
      <c r="DW12" s="92"/>
      <c r="DX12" s="92"/>
      <c r="DY12" s="92"/>
      <c r="DZ12" s="92"/>
      <c r="EA12" s="92"/>
      <c r="EB12" s="92"/>
      <c r="EC12" s="92"/>
      <c r="ED12" s="92"/>
      <c r="EE12" s="92"/>
      <c r="EF12" s="92"/>
      <c r="EG12" s="92"/>
      <c r="EH12" s="92"/>
      <c r="EI12" s="92"/>
      <c r="EJ12" s="92"/>
      <c r="EK12" s="92"/>
      <c r="EL12" s="92"/>
      <c r="EM12" s="92"/>
      <c r="EN12" s="92"/>
      <c r="EO12" s="92"/>
      <c r="EP12" s="92"/>
      <c r="EQ12" s="92"/>
      <c r="ER12" s="92"/>
      <c r="ES12" s="92"/>
      <c r="ET12" s="92"/>
      <c r="EU12" s="92"/>
      <c r="EV12" s="92"/>
      <c r="EW12" s="92"/>
      <c r="EX12" s="92"/>
      <c r="EY12" s="93"/>
      <c r="FB12" s="93"/>
    </row>
    <row r="13" spans="1:158" outlineLevel="1">
      <c r="A13" s="131" t="s">
        <v>80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111">
        <v>39722</v>
      </c>
      <c r="AG13" s="112">
        <f t="shared" ref="AG13:CR13" si="0">AF14+1</f>
        <v>39753</v>
      </c>
      <c r="AH13" s="113">
        <f t="shared" si="0"/>
        <v>39783</v>
      </c>
      <c r="AI13" s="113">
        <f t="shared" si="0"/>
        <v>39814</v>
      </c>
      <c r="AJ13" s="113">
        <f t="shared" si="0"/>
        <v>39845</v>
      </c>
      <c r="AK13" s="113">
        <f t="shared" si="0"/>
        <v>39873</v>
      </c>
      <c r="AL13" s="113">
        <f t="shared" si="0"/>
        <v>39904</v>
      </c>
      <c r="AM13" s="113">
        <f t="shared" si="0"/>
        <v>39934</v>
      </c>
      <c r="AN13" s="113">
        <f t="shared" si="0"/>
        <v>39965</v>
      </c>
      <c r="AO13" s="113">
        <f t="shared" si="0"/>
        <v>39995</v>
      </c>
      <c r="AP13" s="113">
        <f t="shared" si="0"/>
        <v>40026</v>
      </c>
      <c r="AQ13" s="113">
        <f t="shared" si="0"/>
        <v>40057</v>
      </c>
      <c r="AR13" s="113">
        <f t="shared" si="0"/>
        <v>40087</v>
      </c>
      <c r="AS13" s="113">
        <f t="shared" si="0"/>
        <v>40118</v>
      </c>
      <c r="AT13" s="113">
        <f t="shared" si="0"/>
        <v>40148</v>
      </c>
      <c r="AU13" s="113">
        <f t="shared" si="0"/>
        <v>40179</v>
      </c>
      <c r="AV13" s="113">
        <f t="shared" si="0"/>
        <v>40210</v>
      </c>
      <c r="AW13" s="113">
        <f t="shared" si="0"/>
        <v>40238</v>
      </c>
      <c r="AX13" s="113">
        <f t="shared" si="0"/>
        <v>40269</v>
      </c>
      <c r="AY13" s="113">
        <f t="shared" si="0"/>
        <v>40299</v>
      </c>
      <c r="AZ13" s="113">
        <f t="shared" si="0"/>
        <v>40330</v>
      </c>
      <c r="BA13" s="113">
        <f t="shared" si="0"/>
        <v>40360</v>
      </c>
      <c r="BB13" s="113">
        <f t="shared" si="0"/>
        <v>40391</v>
      </c>
      <c r="BC13" s="113">
        <f t="shared" si="0"/>
        <v>40422</v>
      </c>
      <c r="BD13" s="113">
        <f t="shared" si="0"/>
        <v>40452</v>
      </c>
      <c r="BE13" s="113">
        <f t="shared" si="0"/>
        <v>40483</v>
      </c>
      <c r="BF13" s="113">
        <f t="shared" si="0"/>
        <v>40513</v>
      </c>
      <c r="BG13" s="113">
        <f t="shared" si="0"/>
        <v>40544</v>
      </c>
      <c r="BH13" s="113">
        <f t="shared" si="0"/>
        <v>40575</v>
      </c>
      <c r="BI13" s="113">
        <f t="shared" si="0"/>
        <v>40603</v>
      </c>
      <c r="BJ13" s="113">
        <f t="shared" si="0"/>
        <v>40634</v>
      </c>
      <c r="BK13" s="113">
        <f t="shared" si="0"/>
        <v>40664</v>
      </c>
      <c r="BL13" s="113">
        <f t="shared" si="0"/>
        <v>40695</v>
      </c>
      <c r="BM13" s="113">
        <f t="shared" si="0"/>
        <v>40725</v>
      </c>
      <c r="BN13" s="113">
        <f t="shared" si="0"/>
        <v>40756</v>
      </c>
      <c r="BO13" s="113">
        <f t="shared" si="0"/>
        <v>40787</v>
      </c>
      <c r="BP13" s="113">
        <f t="shared" si="0"/>
        <v>40817</v>
      </c>
      <c r="BQ13" s="113">
        <f t="shared" si="0"/>
        <v>40848</v>
      </c>
      <c r="BR13" s="113">
        <f t="shared" si="0"/>
        <v>40878</v>
      </c>
      <c r="BS13" s="113">
        <f t="shared" si="0"/>
        <v>40909</v>
      </c>
      <c r="BT13" s="113">
        <f t="shared" si="0"/>
        <v>40940</v>
      </c>
      <c r="BU13" s="113">
        <f t="shared" si="0"/>
        <v>40969</v>
      </c>
      <c r="BV13" s="113">
        <f t="shared" si="0"/>
        <v>41000</v>
      </c>
      <c r="BW13" s="113">
        <f t="shared" si="0"/>
        <v>41030</v>
      </c>
      <c r="BX13" s="113">
        <f t="shared" si="0"/>
        <v>41061</v>
      </c>
      <c r="BY13" s="113">
        <f t="shared" si="0"/>
        <v>41091</v>
      </c>
      <c r="BZ13" s="113">
        <f t="shared" si="0"/>
        <v>41122</v>
      </c>
      <c r="CA13" s="113">
        <f t="shared" si="0"/>
        <v>41153</v>
      </c>
      <c r="CB13" s="113">
        <f t="shared" si="0"/>
        <v>41183</v>
      </c>
      <c r="CC13" s="113">
        <f t="shared" si="0"/>
        <v>41214</v>
      </c>
      <c r="CD13" s="113">
        <f t="shared" si="0"/>
        <v>41244</v>
      </c>
      <c r="CE13" s="113">
        <f t="shared" si="0"/>
        <v>41275</v>
      </c>
      <c r="CF13" s="113">
        <f t="shared" si="0"/>
        <v>41306</v>
      </c>
      <c r="CG13" s="113">
        <f t="shared" si="0"/>
        <v>41334</v>
      </c>
      <c r="CH13" s="113">
        <f t="shared" si="0"/>
        <v>41365</v>
      </c>
      <c r="CI13" s="113">
        <f t="shared" si="0"/>
        <v>41395</v>
      </c>
      <c r="CJ13" s="113">
        <f t="shared" si="0"/>
        <v>41426</v>
      </c>
      <c r="CK13" s="113">
        <f t="shared" si="0"/>
        <v>41456</v>
      </c>
      <c r="CL13" s="113">
        <f t="shared" si="0"/>
        <v>41487</v>
      </c>
      <c r="CM13" s="113">
        <f t="shared" si="0"/>
        <v>41518</v>
      </c>
      <c r="CN13" s="113">
        <f t="shared" si="0"/>
        <v>41548</v>
      </c>
      <c r="CO13" s="113">
        <f t="shared" si="0"/>
        <v>41579</v>
      </c>
      <c r="CP13" s="113">
        <f t="shared" si="0"/>
        <v>41609</v>
      </c>
      <c r="CQ13" s="113">
        <f t="shared" si="0"/>
        <v>41640</v>
      </c>
      <c r="CR13" s="113">
        <f t="shared" si="0"/>
        <v>41671</v>
      </c>
      <c r="CS13" s="113">
        <f t="shared" ref="CS13:EX13" si="1">CR14+1</f>
        <v>41699</v>
      </c>
      <c r="CT13" s="113">
        <f t="shared" si="1"/>
        <v>41730</v>
      </c>
      <c r="CU13" s="113">
        <f t="shared" si="1"/>
        <v>41760</v>
      </c>
      <c r="CV13" s="113">
        <f t="shared" si="1"/>
        <v>41791</v>
      </c>
      <c r="CW13" s="113">
        <f t="shared" si="1"/>
        <v>41821</v>
      </c>
      <c r="CX13" s="113">
        <f t="shared" si="1"/>
        <v>41852</v>
      </c>
      <c r="CY13" s="113">
        <f t="shared" si="1"/>
        <v>41883</v>
      </c>
      <c r="CZ13" s="113">
        <f t="shared" si="1"/>
        <v>41913</v>
      </c>
      <c r="DA13" s="113">
        <f t="shared" si="1"/>
        <v>41944</v>
      </c>
      <c r="DB13" s="113">
        <f t="shared" si="1"/>
        <v>41974</v>
      </c>
      <c r="DC13" s="113">
        <f t="shared" si="1"/>
        <v>42005</v>
      </c>
      <c r="DD13" s="113">
        <f t="shared" si="1"/>
        <v>42036</v>
      </c>
      <c r="DE13" s="113">
        <f t="shared" si="1"/>
        <v>42064</v>
      </c>
      <c r="DF13" s="113">
        <f t="shared" si="1"/>
        <v>42095</v>
      </c>
      <c r="DG13" s="113">
        <f t="shared" si="1"/>
        <v>42125</v>
      </c>
      <c r="DH13" s="113">
        <f t="shared" si="1"/>
        <v>42156</v>
      </c>
      <c r="DI13" s="113">
        <f t="shared" si="1"/>
        <v>42186</v>
      </c>
      <c r="DJ13" s="113">
        <f t="shared" si="1"/>
        <v>42217</v>
      </c>
      <c r="DK13" s="113">
        <f t="shared" si="1"/>
        <v>42248</v>
      </c>
      <c r="DL13" s="113">
        <f t="shared" si="1"/>
        <v>42278</v>
      </c>
      <c r="DM13" s="113">
        <f t="shared" si="1"/>
        <v>42309</v>
      </c>
      <c r="DN13" s="113">
        <f t="shared" si="1"/>
        <v>42339</v>
      </c>
      <c r="DO13" s="113">
        <f t="shared" si="1"/>
        <v>42370</v>
      </c>
      <c r="DP13" s="113">
        <f t="shared" si="1"/>
        <v>42401</v>
      </c>
      <c r="DQ13" s="113">
        <f t="shared" si="1"/>
        <v>42430</v>
      </c>
      <c r="DR13" s="113">
        <f t="shared" si="1"/>
        <v>42461</v>
      </c>
      <c r="DS13" s="113">
        <f t="shared" si="1"/>
        <v>42491</v>
      </c>
      <c r="DT13" s="113">
        <f t="shared" si="1"/>
        <v>42522</v>
      </c>
      <c r="DU13" s="113">
        <f t="shared" si="1"/>
        <v>42552</v>
      </c>
      <c r="DV13" s="113">
        <f t="shared" si="1"/>
        <v>42583</v>
      </c>
      <c r="DW13" s="113">
        <f t="shared" si="1"/>
        <v>42614</v>
      </c>
      <c r="DX13" s="113">
        <f t="shared" si="1"/>
        <v>42644</v>
      </c>
      <c r="DY13" s="113">
        <f t="shared" si="1"/>
        <v>42675</v>
      </c>
      <c r="DZ13" s="113">
        <f t="shared" si="1"/>
        <v>42705</v>
      </c>
      <c r="EA13" s="113">
        <f t="shared" si="1"/>
        <v>42736</v>
      </c>
      <c r="EB13" s="113">
        <f t="shared" si="1"/>
        <v>42767</v>
      </c>
      <c r="EC13" s="113">
        <f t="shared" si="1"/>
        <v>42795</v>
      </c>
      <c r="ED13" s="113">
        <f t="shared" si="1"/>
        <v>42826</v>
      </c>
      <c r="EE13" s="113">
        <f t="shared" si="1"/>
        <v>42856</v>
      </c>
      <c r="EF13" s="113">
        <f t="shared" si="1"/>
        <v>42887</v>
      </c>
      <c r="EG13" s="113">
        <f t="shared" si="1"/>
        <v>42917</v>
      </c>
      <c r="EH13" s="113">
        <f t="shared" si="1"/>
        <v>42948</v>
      </c>
      <c r="EI13" s="113">
        <f t="shared" si="1"/>
        <v>42979</v>
      </c>
      <c r="EJ13" s="113">
        <f t="shared" si="1"/>
        <v>43009</v>
      </c>
      <c r="EK13" s="113">
        <f t="shared" si="1"/>
        <v>43040</v>
      </c>
      <c r="EL13" s="113">
        <f t="shared" si="1"/>
        <v>43070</v>
      </c>
      <c r="EM13" s="113">
        <f t="shared" si="1"/>
        <v>43101</v>
      </c>
      <c r="EN13" s="113">
        <f t="shared" si="1"/>
        <v>43132</v>
      </c>
      <c r="EO13" s="113">
        <f t="shared" si="1"/>
        <v>43160</v>
      </c>
      <c r="EP13" s="113">
        <f t="shared" si="1"/>
        <v>43191</v>
      </c>
      <c r="EQ13" s="113">
        <f t="shared" si="1"/>
        <v>43221</v>
      </c>
      <c r="ER13" s="113">
        <f t="shared" si="1"/>
        <v>43252</v>
      </c>
      <c r="ES13" s="113">
        <f t="shared" si="1"/>
        <v>43282</v>
      </c>
      <c r="ET13" s="113">
        <f t="shared" si="1"/>
        <v>43313</v>
      </c>
      <c r="EU13" s="113">
        <f t="shared" si="1"/>
        <v>43344</v>
      </c>
      <c r="EV13" s="113">
        <f t="shared" si="1"/>
        <v>43374</v>
      </c>
      <c r="EW13" s="113">
        <f t="shared" si="1"/>
        <v>43405</v>
      </c>
      <c r="EX13" s="113">
        <f t="shared" si="1"/>
        <v>43435</v>
      </c>
      <c r="EY13" s="84"/>
      <c r="EZ13" s="100" t="s">
        <v>111</v>
      </c>
      <c r="FB13" s="84"/>
    </row>
    <row r="14" spans="1:158" outlineLevel="1">
      <c r="A14" s="132" t="s">
        <v>81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114">
        <f t="shared" ref="AF14:CQ14" si="2">DATE(YEAR(AF13),MONTH(AF13)+1,DAY(AF13)-1)</f>
        <v>39752</v>
      </c>
      <c r="AG14" s="115">
        <f t="shared" si="2"/>
        <v>39782</v>
      </c>
      <c r="AH14" s="115">
        <f t="shared" si="2"/>
        <v>39813</v>
      </c>
      <c r="AI14" s="115">
        <f t="shared" si="2"/>
        <v>39844</v>
      </c>
      <c r="AJ14" s="115">
        <f t="shared" si="2"/>
        <v>39872</v>
      </c>
      <c r="AK14" s="115">
        <f t="shared" si="2"/>
        <v>39903</v>
      </c>
      <c r="AL14" s="115">
        <f t="shared" si="2"/>
        <v>39933</v>
      </c>
      <c r="AM14" s="115">
        <f t="shared" si="2"/>
        <v>39964</v>
      </c>
      <c r="AN14" s="115">
        <f t="shared" si="2"/>
        <v>39994</v>
      </c>
      <c r="AO14" s="115">
        <f t="shared" si="2"/>
        <v>40025</v>
      </c>
      <c r="AP14" s="115">
        <f t="shared" si="2"/>
        <v>40056</v>
      </c>
      <c r="AQ14" s="115">
        <f t="shared" si="2"/>
        <v>40086</v>
      </c>
      <c r="AR14" s="115">
        <f t="shared" si="2"/>
        <v>40117</v>
      </c>
      <c r="AS14" s="115">
        <f t="shared" si="2"/>
        <v>40147</v>
      </c>
      <c r="AT14" s="115">
        <f t="shared" si="2"/>
        <v>40178</v>
      </c>
      <c r="AU14" s="115">
        <f t="shared" si="2"/>
        <v>40209</v>
      </c>
      <c r="AV14" s="115">
        <f t="shared" si="2"/>
        <v>40237</v>
      </c>
      <c r="AW14" s="115">
        <f t="shared" si="2"/>
        <v>40268</v>
      </c>
      <c r="AX14" s="115">
        <f t="shared" si="2"/>
        <v>40298</v>
      </c>
      <c r="AY14" s="115">
        <f t="shared" si="2"/>
        <v>40329</v>
      </c>
      <c r="AZ14" s="115">
        <f t="shared" si="2"/>
        <v>40359</v>
      </c>
      <c r="BA14" s="115">
        <f t="shared" si="2"/>
        <v>40390</v>
      </c>
      <c r="BB14" s="115">
        <f t="shared" si="2"/>
        <v>40421</v>
      </c>
      <c r="BC14" s="115">
        <f t="shared" si="2"/>
        <v>40451</v>
      </c>
      <c r="BD14" s="115">
        <f t="shared" si="2"/>
        <v>40482</v>
      </c>
      <c r="BE14" s="115">
        <f t="shared" si="2"/>
        <v>40512</v>
      </c>
      <c r="BF14" s="115">
        <f t="shared" si="2"/>
        <v>40543</v>
      </c>
      <c r="BG14" s="115">
        <f t="shared" si="2"/>
        <v>40574</v>
      </c>
      <c r="BH14" s="115">
        <f t="shared" si="2"/>
        <v>40602</v>
      </c>
      <c r="BI14" s="115">
        <f t="shared" si="2"/>
        <v>40633</v>
      </c>
      <c r="BJ14" s="115">
        <f t="shared" si="2"/>
        <v>40663</v>
      </c>
      <c r="BK14" s="115">
        <f t="shared" si="2"/>
        <v>40694</v>
      </c>
      <c r="BL14" s="115">
        <f t="shared" si="2"/>
        <v>40724</v>
      </c>
      <c r="BM14" s="115">
        <f t="shared" si="2"/>
        <v>40755</v>
      </c>
      <c r="BN14" s="115">
        <f t="shared" si="2"/>
        <v>40786</v>
      </c>
      <c r="BO14" s="115">
        <f t="shared" si="2"/>
        <v>40816</v>
      </c>
      <c r="BP14" s="115">
        <f t="shared" si="2"/>
        <v>40847</v>
      </c>
      <c r="BQ14" s="115">
        <f t="shared" si="2"/>
        <v>40877</v>
      </c>
      <c r="BR14" s="115">
        <f t="shared" si="2"/>
        <v>40908</v>
      </c>
      <c r="BS14" s="115">
        <f t="shared" si="2"/>
        <v>40939</v>
      </c>
      <c r="BT14" s="115">
        <f t="shared" si="2"/>
        <v>40968</v>
      </c>
      <c r="BU14" s="115">
        <f t="shared" si="2"/>
        <v>40999</v>
      </c>
      <c r="BV14" s="115">
        <f t="shared" si="2"/>
        <v>41029</v>
      </c>
      <c r="BW14" s="115">
        <f t="shared" si="2"/>
        <v>41060</v>
      </c>
      <c r="BX14" s="115">
        <f t="shared" si="2"/>
        <v>41090</v>
      </c>
      <c r="BY14" s="115">
        <f t="shared" si="2"/>
        <v>41121</v>
      </c>
      <c r="BZ14" s="115">
        <f t="shared" si="2"/>
        <v>41152</v>
      </c>
      <c r="CA14" s="115">
        <f t="shared" si="2"/>
        <v>41182</v>
      </c>
      <c r="CB14" s="115">
        <f t="shared" si="2"/>
        <v>41213</v>
      </c>
      <c r="CC14" s="115">
        <f t="shared" si="2"/>
        <v>41243</v>
      </c>
      <c r="CD14" s="115">
        <f t="shared" si="2"/>
        <v>41274</v>
      </c>
      <c r="CE14" s="115">
        <f t="shared" si="2"/>
        <v>41305</v>
      </c>
      <c r="CF14" s="115">
        <f t="shared" si="2"/>
        <v>41333</v>
      </c>
      <c r="CG14" s="115">
        <f t="shared" si="2"/>
        <v>41364</v>
      </c>
      <c r="CH14" s="115">
        <f t="shared" si="2"/>
        <v>41394</v>
      </c>
      <c r="CI14" s="115">
        <f t="shared" si="2"/>
        <v>41425</v>
      </c>
      <c r="CJ14" s="115">
        <f t="shared" si="2"/>
        <v>41455</v>
      </c>
      <c r="CK14" s="115">
        <f t="shared" si="2"/>
        <v>41486</v>
      </c>
      <c r="CL14" s="115">
        <f t="shared" si="2"/>
        <v>41517</v>
      </c>
      <c r="CM14" s="115">
        <f t="shared" si="2"/>
        <v>41547</v>
      </c>
      <c r="CN14" s="115">
        <f t="shared" si="2"/>
        <v>41578</v>
      </c>
      <c r="CO14" s="115">
        <f t="shared" si="2"/>
        <v>41608</v>
      </c>
      <c r="CP14" s="115">
        <f t="shared" si="2"/>
        <v>41639</v>
      </c>
      <c r="CQ14" s="115">
        <f t="shared" si="2"/>
        <v>41670</v>
      </c>
      <c r="CR14" s="115">
        <f t="shared" ref="CR14:EX14" si="3">DATE(YEAR(CR13),MONTH(CR13)+1,DAY(CR13)-1)</f>
        <v>41698</v>
      </c>
      <c r="CS14" s="115">
        <f t="shared" si="3"/>
        <v>41729</v>
      </c>
      <c r="CT14" s="115">
        <f t="shared" si="3"/>
        <v>41759</v>
      </c>
      <c r="CU14" s="115">
        <f t="shared" si="3"/>
        <v>41790</v>
      </c>
      <c r="CV14" s="115">
        <f t="shared" si="3"/>
        <v>41820</v>
      </c>
      <c r="CW14" s="115">
        <f t="shared" si="3"/>
        <v>41851</v>
      </c>
      <c r="CX14" s="115">
        <f t="shared" si="3"/>
        <v>41882</v>
      </c>
      <c r="CY14" s="115">
        <f t="shared" si="3"/>
        <v>41912</v>
      </c>
      <c r="CZ14" s="115">
        <f t="shared" si="3"/>
        <v>41943</v>
      </c>
      <c r="DA14" s="115">
        <f t="shared" si="3"/>
        <v>41973</v>
      </c>
      <c r="DB14" s="115">
        <f t="shared" si="3"/>
        <v>42004</v>
      </c>
      <c r="DC14" s="115">
        <f t="shared" si="3"/>
        <v>42035</v>
      </c>
      <c r="DD14" s="115">
        <f t="shared" si="3"/>
        <v>42063</v>
      </c>
      <c r="DE14" s="115">
        <f t="shared" si="3"/>
        <v>42094</v>
      </c>
      <c r="DF14" s="115">
        <f t="shared" si="3"/>
        <v>42124</v>
      </c>
      <c r="DG14" s="115">
        <f t="shared" si="3"/>
        <v>42155</v>
      </c>
      <c r="DH14" s="115">
        <f t="shared" si="3"/>
        <v>42185</v>
      </c>
      <c r="DI14" s="115">
        <f t="shared" si="3"/>
        <v>42216</v>
      </c>
      <c r="DJ14" s="115">
        <f t="shared" si="3"/>
        <v>42247</v>
      </c>
      <c r="DK14" s="115">
        <f t="shared" si="3"/>
        <v>42277</v>
      </c>
      <c r="DL14" s="115">
        <f t="shared" si="3"/>
        <v>42308</v>
      </c>
      <c r="DM14" s="115">
        <f t="shared" si="3"/>
        <v>42338</v>
      </c>
      <c r="DN14" s="115">
        <f t="shared" si="3"/>
        <v>42369</v>
      </c>
      <c r="DO14" s="115">
        <f t="shared" si="3"/>
        <v>42400</v>
      </c>
      <c r="DP14" s="115">
        <f t="shared" si="3"/>
        <v>42429</v>
      </c>
      <c r="DQ14" s="115">
        <f t="shared" si="3"/>
        <v>42460</v>
      </c>
      <c r="DR14" s="115">
        <f t="shared" si="3"/>
        <v>42490</v>
      </c>
      <c r="DS14" s="115">
        <f t="shared" si="3"/>
        <v>42521</v>
      </c>
      <c r="DT14" s="115">
        <f t="shared" si="3"/>
        <v>42551</v>
      </c>
      <c r="DU14" s="115">
        <f t="shared" si="3"/>
        <v>42582</v>
      </c>
      <c r="DV14" s="115">
        <f t="shared" si="3"/>
        <v>42613</v>
      </c>
      <c r="DW14" s="115">
        <f t="shared" si="3"/>
        <v>42643</v>
      </c>
      <c r="DX14" s="115">
        <f t="shared" si="3"/>
        <v>42674</v>
      </c>
      <c r="DY14" s="115">
        <f t="shared" si="3"/>
        <v>42704</v>
      </c>
      <c r="DZ14" s="115">
        <f t="shared" si="3"/>
        <v>42735</v>
      </c>
      <c r="EA14" s="115">
        <f t="shared" si="3"/>
        <v>42766</v>
      </c>
      <c r="EB14" s="115">
        <f t="shared" si="3"/>
        <v>42794</v>
      </c>
      <c r="EC14" s="115">
        <f t="shared" si="3"/>
        <v>42825</v>
      </c>
      <c r="ED14" s="115">
        <f t="shared" si="3"/>
        <v>42855</v>
      </c>
      <c r="EE14" s="115">
        <f t="shared" si="3"/>
        <v>42886</v>
      </c>
      <c r="EF14" s="115">
        <f t="shared" si="3"/>
        <v>42916</v>
      </c>
      <c r="EG14" s="115">
        <f t="shared" si="3"/>
        <v>42947</v>
      </c>
      <c r="EH14" s="115">
        <f t="shared" si="3"/>
        <v>42978</v>
      </c>
      <c r="EI14" s="115">
        <f t="shared" si="3"/>
        <v>43008</v>
      </c>
      <c r="EJ14" s="115">
        <f t="shared" si="3"/>
        <v>43039</v>
      </c>
      <c r="EK14" s="115">
        <f t="shared" si="3"/>
        <v>43069</v>
      </c>
      <c r="EL14" s="115">
        <f t="shared" si="3"/>
        <v>43100</v>
      </c>
      <c r="EM14" s="115">
        <f t="shared" si="3"/>
        <v>43131</v>
      </c>
      <c r="EN14" s="115">
        <f t="shared" si="3"/>
        <v>43159</v>
      </c>
      <c r="EO14" s="115">
        <f t="shared" si="3"/>
        <v>43190</v>
      </c>
      <c r="EP14" s="115">
        <f t="shared" si="3"/>
        <v>43220</v>
      </c>
      <c r="EQ14" s="115">
        <f t="shared" si="3"/>
        <v>43251</v>
      </c>
      <c r="ER14" s="115">
        <f t="shared" si="3"/>
        <v>43281</v>
      </c>
      <c r="ES14" s="115">
        <f t="shared" si="3"/>
        <v>43312</v>
      </c>
      <c r="ET14" s="115">
        <f t="shared" si="3"/>
        <v>43343</v>
      </c>
      <c r="EU14" s="115">
        <f t="shared" si="3"/>
        <v>43373</v>
      </c>
      <c r="EV14" s="115">
        <f t="shared" si="3"/>
        <v>43404</v>
      </c>
      <c r="EW14" s="115">
        <f t="shared" si="3"/>
        <v>43434</v>
      </c>
      <c r="EX14" s="115">
        <f t="shared" si="3"/>
        <v>43465</v>
      </c>
      <c r="EY14" s="84"/>
      <c r="EZ14" s="100" t="s">
        <v>112</v>
      </c>
      <c r="FB14" s="84"/>
    </row>
    <row r="15" spans="1:158" outlineLevel="1">
      <c r="A15" s="132" t="s">
        <v>82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116">
        <v>1</v>
      </c>
      <c r="AG15" s="117">
        <f t="shared" ref="AG15:CR15" si="4">AF15+1</f>
        <v>2</v>
      </c>
      <c r="AH15" s="118">
        <f t="shared" si="4"/>
        <v>3</v>
      </c>
      <c r="AI15" s="118">
        <f t="shared" si="4"/>
        <v>4</v>
      </c>
      <c r="AJ15" s="118">
        <f t="shared" si="4"/>
        <v>5</v>
      </c>
      <c r="AK15" s="118">
        <f t="shared" si="4"/>
        <v>6</v>
      </c>
      <c r="AL15" s="118">
        <f t="shared" si="4"/>
        <v>7</v>
      </c>
      <c r="AM15" s="118">
        <f t="shared" si="4"/>
        <v>8</v>
      </c>
      <c r="AN15" s="118">
        <f t="shared" si="4"/>
        <v>9</v>
      </c>
      <c r="AO15" s="118">
        <f t="shared" si="4"/>
        <v>10</v>
      </c>
      <c r="AP15" s="118">
        <f t="shared" si="4"/>
        <v>11</v>
      </c>
      <c r="AQ15" s="118">
        <f t="shared" si="4"/>
        <v>12</v>
      </c>
      <c r="AR15" s="118">
        <f t="shared" si="4"/>
        <v>13</v>
      </c>
      <c r="AS15" s="118">
        <f t="shared" si="4"/>
        <v>14</v>
      </c>
      <c r="AT15" s="118">
        <f t="shared" si="4"/>
        <v>15</v>
      </c>
      <c r="AU15" s="118">
        <f t="shared" si="4"/>
        <v>16</v>
      </c>
      <c r="AV15" s="118">
        <f t="shared" si="4"/>
        <v>17</v>
      </c>
      <c r="AW15" s="118">
        <f t="shared" si="4"/>
        <v>18</v>
      </c>
      <c r="AX15" s="118">
        <f t="shared" si="4"/>
        <v>19</v>
      </c>
      <c r="AY15" s="118">
        <f t="shared" si="4"/>
        <v>20</v>
      </c>
      <c r="AZ15" s="118">
        <f t="shared" si="4"/>
        <v>21</v>
      </c>
      <c r="BA15" s="118">
        <f t="shared" si="4"/>
        <v>22</v>
      </c>
      <c r="BB15" s="118">
        <f t="shared" si="4"/>
        <v>23</v>
      </c>
      <c r="BC15" s="118">
        <f t="shared" si="4"/>
        <v>24</v>
      </c>
      <c r="BD15" s="118">
        <f t="shared" si="4"/>
        <v>25</v>
      </c>
      <c r="BE15" s="118">
        <f t="shared" si="4"/>
        <v>26</v>
      </c>
      <c r="BF15" s="118">
        <f t="shared" si="4"/>
        <v>27</v>
      </c>
      <c r="BG15" s="118">
        <f t="shared" si="4"/>
        <v>28</v>
      </c>
      <c r="BH15" s="118">
        <f t="shared" si="4"/>
        <v>29</v>
      </c>
      <c r="BI15" s="118">
        <f t="shared" si="4"/>
        <v>30</v>
      </c>
      <c r="BJ15" s="118">
        <f t="shared" si="4"/>
        <v>31</v>
      </c>
      <c r="BK15" s="118">
        <f t="shared" si="4"/>
        <v>32</v>
      </c>
      <c r="BL15" s="118">
        <f t="shared" si="4"/>
        <v>33</v>
      </c>
      <c r="BM15" s="118">
        <f t="shared" si="4"/>
        <v>34</v>
      </c>
      <c r="BN15" s="118">
        <f t="shared" si="4"/>
        <v>35</v>
      </c>
      <c r="BO15" s="118">
        <f t="shared" si="4"/>
        <v>36</v>
      </c>
      <c r="BP15" s="118">
        <f t="shared" si="4"/>
        <v>37</v>
      </c>
      <c r="BQ15" s="118">
        <f t="shared" si="4"/>
        <v>38</v>
      </c>
      <c r="BR15" s="118">
        <f t="shared" si="4"/>
        <v>39</v>
      </c>
      <c r="BS15" s="118">
        <f t="shared" si="4"/>
        <v>40</v>
      </c>
      <c r="BT15" s="118">
        <f t="shared" si="4"/>
        <v>41</v>
      </c>
      <c r="BU15" s="118">
        <f t="shared" si="4"/>
        <v>42</v>
      </c>
      <c r="BV15" s="118">
        <f t="shared" si="4"/>
        <v>43</v>
      </c>
      <c r="BW15" s="118">
        <f t="shared" si="4"/>
        <v>44</v>
      </c>
      <c r="BX15" s="118">
        <f t="shared" si="4"/>
        <v>45</v>
      </c>
      <c r="BY15" s="118">
        <f t="shared" si="4"/>
        <v>46</v>
      </c>
      <c r="BZ15" s="118">
        <f t="shared" si="4"/>
        <v>47</v>
      </c>
      <c r="CA15" s="118">
        <f t="shared" si="4"/>
        <v>48</v>
      </c>
      <c r="CB15" s="118">
        <f t="shared" si="4"/>
        <v>49</v>
      </c>
      <c r="CC15" s="118">
        <f t="shared" si="4"/>
        <v>50</v>
      </c>
      <c r="CD15" s="118">
        <f t="shared" si="4"/>
        <v>51</v>
      </c>
      <c r="CE15" s="118">
        <f t="shared" si="4"/>
        <v>52</v>
      </c>
      <c r="CF15" s="118">
        <f t="shared" si="4"/>
        <v>53</v>
      </c>
      <c r="CG15" s="118">
        <f t="shared" si="4"/>
        <v>54</v>
      </c>
      <c r="CH15" s="118">
        <f t="shared" si="4"/>
        <v>55</v>
      </c>
      <c r="CI15" s="118">
        <f t="shared" si="4"/>
        <v>56</v>
      </c>
      <c r="CJ15" s="118">
        <f t="shared" si="4"/>
        <v>57</v>
      </c>
      <c r="CK15" s="118">
        <f t="shared" si="4"/>
        <v>58</v>
      </c>
      <c r="CL15" s="118">
        <f t="shared" si="4"/>
        <v>59</v>
      </c>
      <c r="CM15" s="118">
        <f t="shared" si="4"/>
        <v>60</v>
      </c>
      <c r="CN15" s="118">
        <f t="shared" si="4"/>
        <v>61</v>
      </c>
      <c r="CO15" s="118">
        <f t="shared" si="4"/>
        <v>62</v>
      </c>
      <c r="CP15" s="118">
        <f t="shared" si="4"/>
        <v>63</v>
      </c>
      <c r="CQ15" s="118">
        <f t="shared" si="4"/>
        <v>64</v>
      </c>
      <c r="CR15" s="118">
        <f t="shared" si="4"/>
        <v>65</v>
      </c>
      <c r="CS15" s="118">
        <f t="shared" ref="CS15:EX15" si="5">CR15+1</f>
        <v>66</v>
      </c>
      <c r="CT15" s="118">
        <f t="shared" si="5"/>
        <v>67</v>
      </c>
      <c r="CU15" s="118">
        <f t="shared" si="5"/>
        <v>68</v>
      </c>
      <c r="CV15" s="118">
        <f t="shared" si="5"/>
        <v>69</v>
      </c>
      <c r="CW15" s="118">
        <f t="shared" si="5"/>
        <v>70</v>
      </c>
      <c r="CX15" s="118">
        <f t="shared" si="5"/>
        <v>71</v>
      </c>
      <c r="CY15" s="118">
        <f t="shared" si="5"/>
        <v>72</v>
      </c>
      <c r="CZ15" s="118">
        <f t="shared" si="5"/>
        <v>73</v>
      </c>
      <c r="DA15" s="118">
        <f t="shared" si="5"/>
        <v>74</v>
      </c>
      <c r="DB15" s="118">
        <f t="shared" si="5"/>
        <v>75</v>
      </c>
      <c r="DC15" s="118">
        <f t="shared" si="5"/>
        <v>76</v>
      </c>
      <c r="DD15" s="118">
        <f t="shared" si="5"/>
        <v>77</v>
      </c>
      <c r="DE15" s="118">
        <f t="shared" si="5"/>
        <v>78</v>
      </c>
      <c r="DF15" s="118">
        <f t="shared" si="5"/>
        <v>79</v>
      </c>
      <c r="DG15" s="118">
        <f t="shared" si="5"/>
        <v>80</v>
      </c>
      <c r="DH15" s="118">
        <f t="shared" si="5"/>
        <v>81</v>
      </c>
      <c r="DI15" s="118">
        <f t="shared" si="5"/>
        <v>82</v>
      </c>
      <c r="DJ15" s="118">
        <f t="shared" si="5"/>
        <v>83</v>
      </c>
      <c r="DK15" s="118">
        <f t="shared" si="5"/>
        <v>84</v>
      </c>
      <c r="DL15" s="118">
        <f t="shared" si="5"/>
        <v>85</v>
      </c>
      <c r="DM15" s="118">
        <f t="shared" si="5"/>
        <v>86</v>
      </c>
      <c r="DN15" s="118">
        <f t="shared" si="5"/>
        <v>87</v>
      </c>
      <c r="DO15" s="118">
        <f t="shared" si="5"/>
        <v>88</v>
      </c>
      <c r="DP15" s="118">
        <f t="shared" si="5"/>
        <v>89</v>
      </c>
      <c r="DQ15" s="118">
        <f t="shared" si="5"/>
        <v>90</v>
      </c>
      <c r="DR15" s="118">
        <f t="shared" si="5"/>
        <v>91</v>
      </c>
      <c r="DS15" s="118">
        <f t="shared" si="5"/>
        <v>92</v>
      </c>
      <c r="DT15" s="118">
        <f t="shared" si="5"/>
        <v>93</v>
      </c>
      <c r="DU15" s="118">
        <f t="shared" si="5"/>
        <v>94</v>
      </c>
      <c r="DV15" s="118">
        <f t="shared" si="5"/>
        <v>95</v>
      </c>
      <c r="DW15" s="118">
        <f t="shared" si="5"/>
        <v>96</v>
      </c>
      <c r="DX15" s="118">
        <f t="shared" si="5"/>
        <v>97</v>
      </c>
      <c r="DY15" s="118">
        <f t="shared" si="5"/>
        <v>98</v>
      </c>
      <c r="DZ15" s="118">
        <f t="shared" si="5"/>
        <v>99</v>
      </c>
      <c r="EA15" s="118">
        <f t="shared" si="5"/>
        <v>100</v>
      </c>
      <c r="EB15" s="118">
        <f t="shared" si="5"/>
        <v>101</v>
      </c>
      <c r="EC15" s="118">
        <f t="shared" si="5"/>
        <v>102</v>
      </c>
      <c r="ED15" s="118">
        <f t="shared" si="5"/>
        <v>103</v>
      </c>
      <c r="EE15" s="118">
        <f t="shared" si="5"/>
        <v>104</v>
      </c>
      <c r="EF15" s="118">
        <f t="shared" si="5"/>
        <v>105</v>
      </c>
      <c r="EG15" s="118">
        <f t="shared" si="5"/>
        <v>106</v>
      </c>
      <c r="EH15" s="118">
        <f t="shared" si="5"/>
        <v>107</v>
      </c>
      <c r="EI15" s="118">
        <f t="shared" si="5"/>
        <v>108</v>
      </c>
      <c r="EJ15" s="118">
        <f t="shared" si="5"/>
        <v>109</v>
      </c>
      <c r="EK15" s="118">
        <f t="shared" si="5"/>
        <v>110</v>
      </c>
      <c r="EL15" s="118">
        <f t="shared" si="5"/>
        <v>111</v>
      </c>
      <c r="EM15" s="118">
        <f t="shared" si="5"/>
        <v>112</v>
      </c>
      <c r="EN15" s="118">
        <f t="shared" si="5"/>
        <v>113</v>
      </c>
      <c r="EO15" s="118">
        <f t="shared" si="5"/>
        <v>114</v>
      </c>
      <c r="EP15" s="118">
        <f t="shared" si="5"/>
        <v>115</v>
      </c>
      <c r="EQ15" s="118">
        <f t="shared" si="5"/>
        <v>116</v>
      </c>
      <c r="ER15" s="118">
        <f t="shared" si="5"/>
        <v>117</v>
      </c>
      <c r="ES15" s="118">
        <f t="shared" si="5"/>
        <v>118</v>
      </c>
      <c r="ET15" s="118">
        <f t="shared" si="5"/>
        <v>119</v>
      </c>
      <c r="EU15" s="118">
        <f t="shared" si="5"/>
        <v>120</v>
      </c>
      <c r="EV15" s="118">
        <f t="shared" si="5"/>
        <v>121</v>
      </c>
      <c r="EW15" s="118">
        <f t="shared" si="5"/>
        <v>122</v>
      </c>
      <c r="EX15" s="118">
        <f t="shared" si="5"/>
        <v>123</v>
      </c>
      <c r="EY15" s="84"/>
      <c r="EZ15" s="95" t="s">
        <v>113</v>
      </c>
      <c r="FB15" s="84"/>
    </row>
    <row r="16" spans="1:158" outlineLevel="1">
      <c r="A16" s="132" t="s">
        <v>114</v>
      </c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117">
        <v>-3</v>
      </c>
      <c r="AG16" s="118">
        <f t="shared" ref="AG16:BK16" si="6">IF(PeriodNoMth&lt;=PreContractPeriodDuration,-1-PreContractPeriodDuration+AG15,PeriodNoMth-PreContractPeriodDuration)</f>
        <v>-2</v>
      </c>
      <c r="AH16" s="118">
        <f t="shared" si="6"/>
        <v>-1</v>
      </c>
      <c r="AI16" s="118">
        <f t="shared" si="6"/>
        <v>1</v>
      </c>
      <c r="AJ16" s="118">
        <f t="shared" si="6"/>
        <v>2</v>
      </c>
      <c r="AK16" s="118">
        <f t="shared" si="6"/>
        <v>3</v>
      </c>
      <c r="AL16" s="118">
        <f t="shared" si="6"/>
        <v>4</v>
      </c>
      <c r="AM16" s="118">
        <f t="shared" si="6"/>
        <v>5</v>
      </c>
      <c r="AN16" s="118">
        <f t="shared" si="6"/>
        <v>6</v>
      </c>
      <c r="AO16" s="118">
        <f t="shared" si="6"/>
        <v>7</v>
      </c>
      <c r="AP16" s="118">
        <f t="shared" si="6"/>
        <v>8</v>
      </c>
      <c r="AQ16" s="118">
        <f t="shared" si="6"/>
        <v>9</v>
      </c>
      <c r="AR16" s="118">
        <f t="shared" si="6"/>
        <v>10</v>
      </c>
      <c r="AS16" s="118">
        <f t="shared" si="6"/>
        <v>11</v>
      </c>
      <c r="AT16" s="118">
        <f t="shared" si="6"/>
        <v>12</v>
      </c>
      <c r="AU16" s="118">
        <f t="shared" si="6"/>
        <v>13</v>
      </c>
      <c r="AV16" s="118">
        <f t="shared" si="6"/>
        <v>14</v>
      </c>
      <c r="AW16" s="118">
        <f t="shared" si="6"/>
        <v>15</v>
      </c>
      <c r="AX16" s="118">
        <f t="shared" si="6"/>
        <v>16</v>
      </c>
      <c r="AY16" s="118">
        <f t="shared" si="6"/>
        <v>17</v>
      </c>
      <c r="AZ16" s="118">
        <f t="shared" si="6"/>
        <v>18</v>
      </c>
      <c r="BA16" s="118">
        <f t="shared" si="6"/>
        <v>19</v>
      </c>
      <c r="BB16" s="118">
        <f t="shared" si="6"/>
        <v>20</v>
      </c>
      <c r="BC16" s="118">
        <f t="shared" si="6"/>
        <v>21</v>
      </c>
      <c r="BD16" s="118">
        <f t="shared" si="6"/>
        <v>22</v>
      </c>
      <c r="BE16" s="118">
        <f t="shared" si="6"/>
        <v>23</v>
      </c>
      <c r="BF16" s="118">
        <f t="shared" si="6"/>
        <v>24</v>
      </c>
      <c r="BG16" s="118">
        <f t="shared" si="6"/>
        <v>25</v>
      </c>
      <c r="BH16" s="118">
        <f t="shared" si="6"/>
        <v>26</v>
      </c>
      <c r="BI16" s="118">
        <f t="shared" si="6"/>
        <v>27</v>
      </c>
      <c r="BJ16" s="118">
        <f t="shared" si="6"/>
        <v>28</v>
      </c>
      <c r="BK16" s="118">
        <f t="shared" si="6"/>
        <v>29</v>
      </c>
      <c r="BL16" s="118">
        <f t="shared" ref="BL16:CQ16" si="7">IF(PeriodNoMth&lt;=PreContractPeriodDuration,-1-PreContractPeriodDuration+BL15,PeriodNoMth-PreContractPeriodDuration)</f>
        <v>30</v>
      </c>
      <c r="BM16" s="118">
        <f t="shared" si="7"/>
        <v>31</v>
      </c>
      <c r="BN16" s="118">
        <f t="shared" si="7"/>
        <v>32</v>
      </c>
      <c r="BO16" s="118">
        <f t="shared" si="7"/>
        <v>33</v>
      </c>
      <c r="BP16" s="118">
        <f t="shared" si="7"/>
        <v>34</v>
      </c>
      <c r="BQ16" s="118">
        <f t="shared" si="7"/>
        <v>35</v>
      </c>
      <c r="BR16" s="118">
        <f t="shared" si="7"/>
        <v>36</v>
      </c>
      <c r="BS16" s="118">
        <f t="shared" si="7"/>
        <v>37</v>
      </c>
      <c r="BT16" s="118">
        <f t="shared" si="7"/>
        <v>38</v>
      </c>
      <c r="BU16" s="118">
        <f t="shared" si="7"/>
        <v>39</v>
      </c>
      <c r="BV16" s="118">
        <f t="shared" si="7"/>
        <v>40</v>
      </c>
      <c r="BW16" s="118">
        <f t="shared" si="7"/>
        <v>41</v>
      </c>
      <c r="BX16" s="118">
        <f t="shared" si="7"/>
        <v>42</v>
      </c>
      <c r="BY16" s="118">
        <f t="shared" si="7"/>
        <v>43</v>
      </c>
      <c r="BZ16" s="118">
        <f t="shared" si="7"/>
        <v>44</v>
      </c>
      <c r="CA16" s="118">
        <f t="shared" si="7"/>
        <v>45</v>
      </c>
      <c r="CB16" s="118">
        <f t="shared" si="7"/>
        <v>46</v>
      </c>
      <c r="CC16" s="118">
        <f t="shared" si="7"/>
        <v>47</v>
      </c>
      <c r="CD16" s="118">
        <f t="shared" si="7"/>
        <v>48</v>
      </c>
      <c r="CE16" s="118">
        <f t="shared" si="7"/>
        <v>49</v>
      </c>
      <c r="CF16" s="118">
        <f t="shared" si="7"/>
        <v>50</v>
      </c>
      <c r="CG16" s="118">
        <f t="shared" si="7"/>
        <v>51</v>
      </c>
      <c r="CH16" s="118">
        <f t="shared" si="7"/>
        <v>52</v>
      </c>
      <c r="CI16" s="118">
        <f t="shared" si="7"/>
        <v>53</v>
      </c>
      <c r="CJ16" s="118">
        <f t="shared" si="7"/>
        <v>54</v>
      </c>
      <c r="CK16" s="118">
        <f t="shared" si="7"/>
        <v>55</v>
      </c>
      <c r="CL16" s="118">
        <f t="shared" si="7"/>
        <v>56</v>
      </c>
      <c r="CM16" s="118">
        <f t="shared" si="7"/>
        <v>57</v>
      </c>
      <c r="CN16" s="118">
        <f t="shared" si="7"/>
        <v>58</v>
      </c>
      <c r="CO16" s="118">
        <f t="shared" si="7"/>
        <v>59</v>
      </c>
      <c r="CP16" s="118">
        <f t="shared" si="7"/>
        <v>60</v>
      </c>
      <c r="CQ16" s="118">
        <f t="shared" si="7"/>
        <v>61</v>
      </c>
      <c r="CR16" s="118">
        <f t="shared" ref="CR16:DW16" si="8">IF(PeriodNoMth&lt;=PreContractPeriodDuration,-1-PreContractPeriodDuration+CR15,PeriodNoMth-PreContractPeriodDuration)</f>
        <v>62</v>
      </c>
      <c r="CS16" s="118">
        <f t="shared" si="8"/>
        <v>63</v>
      </c>
      <c r="CT16" s="118">
        <f t="shared" si="8"/>
        <v>64</v>
      </c>
      <c r="CU16" s="118">
        <f t="shared" si="8"/>
        <v>65</v>
      </c>
      <c r="CV16" s="118">
        <f t="shared" si="8"/>
        <v>66</v>
      </c>
      <c r="CW16" s="118">
        <f t="shared" si="8"/>
        <v>67</v>
      </c>
      <c r="CX16" s="118">
        <f t="shared" si="8"/>
        <v>68</v>
      </c>
      <c r="CY16" s="118">
        <f t="shared" si="8"/>
        <v>69</v>
      </c>
      <c r="CZ16" s="118">
        <f t="shared" si="8"/>
        <v>70</v>
      </c>
      <c r="DA16" s="118">
        <f t="shared" si="8"/>
        <v>71</v>
      </c>
      <c r="DB16" s="118">
        <f t="shared" si="8"/>
        <v>72</v>
      </c>
      <c r="DC16" s="118">
        <f t="shared" si="8"/>
        <v>73</v>
      </c>
      <c r="DD16" s="118">
        <f t="shared" si="8"/>
        <v>74</v>
      </c>
      <c r="DE16" s="118">
        <f t="shared" si="8"/>
        <v>75</v>
      </c>
      <c r="DF16" s="118">
        <f t="shared" si="8"/>
        <v>76</v>
      </c>
      <c r="DG16" s="118">
        <f t="shared" si="8"/>
        <v>77</v>
      </c>
      <c r="DH16" s="118">
        <f t="shared" si="8"/>
        <v>78</v>
      </c>
      <c r="DI16" s="118">
        <f t="shared" si="8"/>
        <v>79</v>
      </c>
      <c r="DJ16" s="118">
        <f t="shared" si="8"/>
        <v>80</v>
      </c>
      <c r="DK16" s="118">
        <f t="shared" si="8"/>
        <v>81</v>
      </c>
      <c r="DL16" s="118">
        <f t="shared" si="8"/>
        <v>82</v>
      </c>
      <c r="DM16" s="118">
        <f t="shared" si="8"/>
        <v>83</v>
      </c>
      <c r="DN16" s="118">
        <f t="shared" si="8"/>
        <v>84</v>
      </c>
      <c r="DO16" s="118">
        <f t="shared" si="8"/>
        <v>85</v>
      </c>
      <c r="DP16" s="118">
        <f t="shared" si="8"/>
        <v>86</v>
      </c>
      <c r="DQ16" s="118">
        <f t="shared" si="8"/>
        <v>87</v>
      </c>
      <c r="DR16" s="118">
        <f t="shared" si="8"/>
        <v>88</v>
      </c>
      <c r="DS16" s="118">
        <f t="shared" si="8"/>
        <v>89</v>
      </c>
      <c r="DT16" s="118">
        <f t="shared" si="8"/>
        <v>90</v>
      </c>
      <c r="DU16" s="118">
        <f t="shared" si="8"/>
        <v>91</v>
      </c>
      <c r="DV16" s="118">
        <f t="shared" si="8"/>
        <v>92</v>
      </c>
      <c r="DW16" s="118">
        <f t="shared" si="8"/>
        <v>93</v>
      </c>
      <c r="DX16" s="118">
        <f t="shared" ref="DX16:EX16" si="9">IF(PeriodNoMth&lt;=PreContractPeriodDuration,-1-PreContractPeriodDuration+DX15,PeriodNoMth-PreContractPeriodDuration)</f>
        <v>94</v>
      </c>
      <c r="DY16" s="118">
        <f t="shared" si="9"/>
        <v>95</v>
      </c>
      <c r="DZ16" s="118">
        <f t="shared" si="9"/>
        <v>96</v>
      </c>
      <c r="EA16" s="118">
        <f t="shared" si="9"/>
        <v>97</v>
      </c>
      <c r="EB16" s="118">
        <f t="shared" si="9"/>
        <v>98</v>
      </c>
      <c r="EC16" s="118">
        <f t="shared" si="9"/>
        <v>99</v>
      </c>
      <c r="ED16" s="118">
        <f t="shared" si="9"/>
        <v>100</v>
      </c>
      <c r="EE16" s="118">
        <f t="shared" si="9"/>
        <v>101</v>
      </c>
      <c r="EF16" s="118">
        <f t="shared" si="9"/>
        <v>102</v>
      </c>
      <c r="EG16" s="118">
        <f t="shared" si="9"/>
        <v>103</v>
      </c>
      <c r="EH16" s="118">
        <f t="shared" si="9"/>
        <v>104</v>
      </c>
      <c r="EI16" s="118">
        <f t="shared" si="9"/>
        <v>105</v>
      </c>
      <c r="EJ16" s="118">
        <f t="shared" si="9"/>
        <v>106</v>
      </c>
      <c r="EK16" s="118">
        <f t="shared" si="9"/>
        <v>107</v>
      </c>
      <c r="EL16" s="118">
        <f t="shared" si="9"/>
        <v>108</v>
      </c>
      <c r="EM16" s="118">
        <f t="shared" si="9"/>
        <v>109</v>
      </c>
      <c r="EN16" s="118">
        <f t="shared" si="9"/>
        <v>110</v>
      </c>
      <c r="EO16" s="118">
        <f t="shared" si="9"/>
        <v>111</v>
      </c>
      <c r="EP16" s="118">
        <f t="shared" si="9"/>
        <v>112</v>
      </c>
      <c r="EQ16" s="118">
        <f t="shared" si="9"/>
        <v>113</v>
      </c>
      <c r="ER16" s="118">
        <f t="shared" si="9"/>
        <v>114</v>
      </c>
      <c r="ES16" s="118">
        <f t="shared" si="9"/>
        <v>115</v>
      </c>
      <c r="ET16" s="118">
        <f t="shared" si="9"/>
        <v>116</v>
      </c>
      <c r="EU16" s="118">
        <f t="shared" si="9"/>
        <v>117</v>
      </c>
      <c r="EV16" s="118">
        <f t="shared" si="9"/>
        <v>118</v>
      </c>
      <c r="EW16" s="118">
        <f t="shared" si="9"/>
        <v>119</v>
      </c>
      <c r="EX16" s="118">
        <f t="shared" si="9"/>
        <v>120</v>
      </c>
      <c r="EY16" s="84"/>
      <c r="EZ16" s="95" t="s">
        <v>115</v>
      </c>
      <c r="FB16" s="84"/>
    </row>
    <row r="17" spans="1:158" outlineLevel="1">
      <c r="A17" s="132" t="s">
        <v>88</v>
      </c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117">
        <v>0</v>
      </c>
      <c r="AG17" s="118">
        <f t="shared" ref="AG17:BK17" si="10">IF(PeriodNoMth&lt;=PreContractPeriodDuration,0,INT((PeriodCounter-1)/MinY)+1)</f>
        <v>0</v>
      </c>
      <c r="AH17" s="118">
        <f t="shared" si="10"/>
        <v>0</v>
      </c>
      <c r="AI17" s="118">
        <f t="shared" si="10"/>
        <v>1</v>
      </c>
      <c r="AJ17" s="118">
        <f t="shared" si="10"/>
        <v>1</v>
      </c>
      <c r="AK17" s="118">
        <f t="shared" si="10"/>
        <v>1</v>
      </c>
      <c r="AL17" s="118">
        <f t="shared" si="10"/>
        <v>1</v>
      </c>
      <c r="AM17" s="118">
        <f t="shared" si="10"/>
        <v>1</v>
      </c>
      <c r="AN17" s="118">
        <f t="shared" si="10"/>
        <v>1</v>
      </c>
      <c r="AO17" s="118">
        <f t="shared" si="10"/>
        <v>1</v>
      </c>
      <c r="AP17" s="118">
        <f t="shared" si="10"/>
        <v>1</v>
      </c>
      <c r="AQ17" s="118">
        <f t="shared" si="10"/>
        <v>1</v>
      </c>
      <c r="AR17" s="118">
        <f t="shared" si="10"/>
        <v>1</v>
      </c>
      <c r="AS17" s="118">
        <f t="shared" si="10"/>
        <v>1</v>
      </c>
      <c r="AT17" s="118">
        <f t="shared" si="10"/>
        <v>1</v>
      </c>
      <c r="AU17" s="118">
        <f t="shared" si="10"/>
        <v>2</v>
      </c>
      <c r="AV17" s="118">
        <f t="shared" si="10"/>
        <v>2</v>
      </c>
      <c r="AW17" s="118">
        <f t="shared" si="10"/>
        <v>2</v>
      </c>
      <c r="AX17" s="118">
        <f t="shared" si="10"/>
        <v>2</v>
      </c>
      <c r="AY17" s="118">
        <f t="shared" si="10"/>
        <v>2</v>
      </c>
      <c r="AZ17" s="118">
        <f t="shared" si="10"/>
        <v>2</v>
      </c>
      <c r="BA17" s="118">
        <f t="shared" si="10"/>
        <v>2</v>
      </c>
      <c r="BB17" s="118">
        <f t="shared" si="10"/>
        <v>2</v>
      </c>
      <c r="BC17" s="118">
        <f t="shared" si="10"/>
        <v>2</v>
      </c>
      <c r="BD17" s="118">
        <f t="shared" si="10"/>
        <v>2</v>
      </c>
      <c r="BE17" s="118">
        <f t="shared" si="10"/>
        <v>2</v>
      </c>
      <c r="BF17" s="118">
        <f t="shared" si="10"/>
        <v>2</v>
      </c>
      <c r="BG17" s="118">
        <f t="shared" si="10"/>
        <v>3</v>
      </c>
      <c r="BH17" s="118">
        <f t="shared" si="10"/>
        <v>3</v>
      </c>
      <c r="BI17" s="118">
        <f t="shared" si="10"/>
        <v>3</v>
      </c>
      <c r="BJ17" s="118">
        <f t="shared" si="10"/>
        <v>3</v>
      </c>
      <c r="BK17" s="118">
        <f t="shared" si="10"/>
        <v>3</v>
      </c>
      <c r="BL17" s="118">
        <f t="shared" ref="BL17:CQ17" si="11">IF(PeriodNoMth&lt;=PreContractPeriodDuration,0,INT((PeriodCounter-1)/MinY)+1)</f>
        <v>3</v>
      </c>
      <c r="BM17" s="118">
        <f t="shared" si="11"/>
        <v>3</v>
      </c>
      <c r="BN17" s="118">
        <f t="shared" si="11"/>
        <v>3</v>
      </c>
      <c r="BO17" s="118">
        <f t="shared" si="11"/>
        <v>3</v>
      </c>
      <c r="BP17" s="118">
        <f t="shared" si="11"/>
        <v>3</v>
      </c>
      <c r="BQ17" s="118">
        <f t="shared" si="11"/>
        <v>3</v>
      </c>
      <c r="BR17" s="118">
        <f t="shared" si="11"/>
        <v>3</v>
      </c>
      <c r="BS17" s="118">
        <f t="shared" si="11"/>
        <v>4</v>
      </c>
      <c r="BT17" s="118">
        <f t="shared" si="11"/>
        <v>4</v>
      </c>
      <c r="BU17" s="118">
        <f t="shared" si="11"/>
        <v>4</v>
      </c>
      <c r="BV17" s="118">
        <f t="shared" si="11"/>
        <v>4</v>
      </c>
      <c r="BW17" s="118">
        <f t="shared" si="11"/>
        <v>4</v>
      </c>
      <c r="BX17" s="118">
        <f t="shared" si="11"/>
        <v>4</v>
      </c>
      <c r="BY17" s="118">
        <f t="shared" si="11"/>
        <v>4</v>
      </c>
      <c r="BZ17" s="118">
        <f t="shared" si="11"/>
        <v>4</v>
      </c>
      <c r="CA17" s="118">
        <f t="shared" si="11"/>
        <v>4</v>
      </c>
      <c r="CB17" s="118">
        <f t="shared" si="11"/>
        <v>4</v>
      </c>
      <c r="CC17" s="118">
        <f t="shared" si="11"/>
        <v>4</v>
      </c>
      <c r="CD17" s="118">
        <f t="shared" si="11"/>
        <v>4</v>
      </c>
      <c r="CE17" s="118">
        <f t="shared" si="11"/>
        <v>5</v>
      </c>
      <c r="CF17" s="118">
        <f t="shared" si="11"/>
        <v>5</v>
      </c>
      <c r="CG17" s="118">
        <f t="shared" si="11"/>
        <v>5</v>
      </c>
      <c r="CH17" s="118">
        <f t="shared" si="11"/>
        <v>5</v>
      </c>
      <c r="CI17" s="118">
        <f t="shared" si="11"/>
        <v>5</v>
      </c>
      <c r="CJ17" s="118">
        <f t="shared" si="11"/>
        <v>5</v>
      </c>
      <c r="CK17" s="118">
        <f t="shared" si="11"/>
        <v>5</v>
      </c>
      <c r="CL17" s="118">
        <f t="shared" si="11"/>
        <v>5</v>
      </c>
      <c r="CM17" s="118">
        <f t="shared" si="11"/>
        <v>5</v>
      </c>
      <c r="CN17" s="118">
        <f t="shared" si="11"/>
        <v>5</v>
      </c>
      <c r="CO17" s="118">
        <f t="shared" si="11"/>
        <v>5</v>
      </c>
      <c r="CP17" s="118">
        <f t="shared" si="11"/>
        <v>5</v>
      </c>
      <c r="CQ17" s="118">
        <f t="shared" si="11"/>
        <v>6</v>
      </c>
      <c r="CR17" s="118">
        <f t="shared" ref="CR17:DW17" si="12">IF(PeriodNoMth&lt;=PreContractPeriodDuration,0,INT((PeriodCounter-1)/MinY)+1)</f>
        <v>6</v>
      </c>
      <c r="CS17" s="118">
        <f t="shared" si="12"/>
        <v>6</v>
      </c>
      <c r="CT17" s="118">
        <f t="shared" si="12"/>
        <v>6</v>
      </c>
      <c r="CU17" s="118">
        <f t="shared" si="12"/>
        <v>6</v>
      </c>
      <c r="CV17" s="118">
        <f t="shared" si="12"/>
        <v>6</v>
      </c>
      <c r="CW17" s="118">
        <f t="shared" si="12"/>
        <v>6</v>
      </c>
      <c r="CX17" s="118">
        <f t="shared" si="12"/>
        <v>6</v>
      </c>
      <c r="CY17" s="118">
        <f t="shared" si="12"/>
        <v>6</v>
      </c>
      <c r="CZ17" s="118">
        <f t="shared" si="12"/>
        <v>6</v>
      </c>
      <c r="DA17" s="118">
        <f t="shared" si="12"/>
        <v>6</v>
      </c>
      <c r="DB17" s="118">
        <f t="shared" si="12"/>
        <v>6</v>
      </c>
      <c r="DC17" s="118">
        <f t="shared" si="12"/>
        <v>7</v>
      </c>
      <c r="DD17" s="118">
        <f t="shared" si="12"/>
        <v>7</v>
      </c>
      <c r="DE17" s="118">
        <f t="shared" si="12"/>
        <v>7</v>
      </c>
      <c r="DF17" s="118">
        <f t="shared" si="12"/>
        <v>7</v>
      </c>
      <c r="DG17" s="118">
        <f t="shared" si="12"/>
        <v>7</v>
      </c>
      <c r="DH17" s="118">
        <f t="shared" si="12"/>
        <v>7</v>
      </c>
      <c r="DI17" s="118">
        <f t="shared" si="12"/>
        <v>7</v>
      </c>
      <c r="DJ17" s="118">
        <f t="shared" si="12"/>
        <v>7</v>
      </c>
      <c r="DK17" s="118">
        <f t="shared" si="12"/>
        <v>7</v>
      </c>
      <c r="DL17" s="118">
        <f t="shared" si="12"/>
        <v>7</v>
      </c>
      <c r="DM17" s="118">
        <f t="shared" si="12"/>
        <v>7</v>
      </c>
      <c r="DN17" s="118">
        <f t="shared" si="12"/>
        <v>7</v>
      </c>
      <c r="DO17" s="118">
        <f t="shared" si="12"/>
        <v>8</v>
      </c>
      <c r="DP17" s="118">
        <f t="shared" si="12"/>
        <v>8</v>
      </c>
      <c r="DQ17" s="118">
        <f t="shared" si="12"/>
        <v>8</v>
      </c>
      <c r="DR17" s="118">
        <f t="shared" si="12"/>
        <v>8</v>
      </c>
      <c r="DS17" s="118">
        <f t="shared" si="12"/>
        <v>8</v>
      </c>
      <c r="DT17" s="118">
        <f t="shared" si="12"/>
        <v>8</v>
      </c>
      <c r="DU17" s="118">
        <f t="shared" si="12"/>
        <v>8</v>
      </c>
      <c r="DV17" s="118">
        <f t="shared" si="12"/>
        <v>8</v>
      </c>
      <c r="DW17" s="118">
        <f t="shared" si="12"/>
        <v>8</v>
      </c>
      <c r="DX17" s="118">
        <f t="shared" ref="DX17:EX17" si="13">IF(PeriodNoMth&lt;=PreContractPeriodDuration,0,INT((PeriodCounter-1)/MinY)+1)</f>
        <v>8</v>
      </c>
      <c r="DY17" s="118">
        <f t="shared" si="13"/>
        <v>8</v>
      </c>
      <c r="DZ17" s="118">
        <f t="shared" si="13"/>
        <v>8</v>
      </c>
      <c r="EA17" s="118">
        <f t="shared" si="13"/>
        <v>9</v>
      </c>
      <c r="EB17" s="118">
        <f t="shared" si="13"/>
        <v>9</v>
      </c>
      <c r="EC17" s="118">
        <f t="shared" si="13"/>
        <v>9</v>
      </c>
      <c r="ED17" s="118">
        <f t="shared" si="13"/>
        <v>9</v>
      </c>
      <c r="EE17" s="118">
        <f t="shared" si="13"/>
        <v>9</v>
      </c>
      <c r="EF17" s="118">
        <f t="shared" si="13"/>
        <v>9</v>
      </c>
      <c r="EG17" s="118">
        <f t="shared" si="13"/>
        <v>9</v>
      </c>
      <c r="EH17" s="118">
        <f t="shared" si="13"/>
        <v>9</v>
      </c>
      <c r="EI17" s="118">
        <f t="shared" si="13"/>
        <v>9</v>
      </c>
      <c r="EJ17" s="118">
        <f t="shared" si="13"/>
        <v>9</v>
      </c>
      <c r="EK17" s="118">
        <f t="shared" si="13"/>
        <v>9</v>
      </c>
      <c r="EL17" s="118">
        <f t="shared" si="13"/>
        <v>9</v>
      </c>
      <c r="EM17" s="118">
        <f t="shared" si="13"/>
        <v>10</v>
      </c>
      <c r="EN17" s="118">
        <f t="shared" si="13"/>
        <v>10</v>
      </c>
      <c r="EO17" s="118">
        <f t="shared" si="13"/>
        <v>10</v>
      </c>
      <c r="EP17" s="118">
        <f t="shared" si="13"/>
        <v>10</v>
      </c>
      <c r="EQ17" s="118">
        <f t="shared" si="13"/>
        <v>10</v>
      </c>
      <c r="ER17" s="118">
        <f t="shared" si="13"/>
        <v>10</v>
      </c>
      <c r="ES17" s="118">
        <f t="shared" si="13"/>
        <v>10</v>
      </c>
      <c r="ET17" s="118">
        <f t="shared" si="13"/>
        <v>10</v>
      </c>
      <c r="EU17" s="118">
        <f t="shared" si="13"/>
        <v>10</v>
      </c>
      <c r="EV17" s="118">
        <f t="shared" si="13"/>
        <v>10</v>
      </c>
      <c r="EW17" s="118">
        <f t="shared" si="13"/>
        <v>10</v>
      </c>
      <c r="EX17" s="118">
        <f t="shared" si="13"/>
        <v>10</v>
      </c>
      <c r="EY17" s="84"/>
      <c r="EZ17" s="95" t="s">
        <v>116</v>
      </c>
      <c r="FB17" s="84"/>
    </row>
    <row r="18" spans="1:158" outlineLevel="1">
      <c r="A18" s="132" t="s">
        <v>117</v>
      </c>
      <c r="C18" s="92"/>
      <c r="D18" s="92"/>
      <c r="E18" s="92"/>
      <c r="F18" s="101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117">
        <v>9</v>
      </c>
      <c r="AG18" s="119">
        <f t="shared" ref="AG18:BK18" si="14">IF(MOD(AG16,MinY)=0,MinY,MOD(AG16,MinY))</f>
        <v>10</v>
      </c>
      <c r="AH18" s="119">
        <f t="shared" si="14"/>
        <v>11</v>
      </c>
      <c r="AI18" s="119">
        <f t="shared" si="14"/>
        <v>1</v>
      </c>
      <c r="AJ18" s="118">
        <f t="shared" si="14"/>
        <v>2</v>
      </c>
      <c r="AK18" s="118">
        <f t="shared" si="14"/>
        <v>3</v>
      </c>
      <c r="AL18" s="118">
        <f t="shared" si="14"/>
        <v>4</v>
      </c>
      <c r="AM18" s="118">
        <f t="shared" si="14"/>
        <v>5</v>
      </c>
      <c r="AN18" s="118">
        <f t="shared" si="14"/>
        <v>6</v>
      </c>
      <c r="AO18" s="118">
        <f t="shared" si="14"/>
        <v>7</v>
      </c>
      <c r="AP18" s="118">
        <f t="shared" si="14"/>
        <v>8</v>
      </c>
      <c r="AQ18" s="118">
        <f t="shared" si="14"/>
        <v>9</v>
      </c>
      <c r="AR18" s="118">
        <f t="shared" si="14"/>
        <v>10</v>
      </c>
      <c r="AS18" s="118">
        <f t="shared" si="14"/>
        <v>11</v>
      </c>
      <c r="AT18" s="118">
        <f t="shared" si="14"/>
        <v>12</v>
      </c>
      <c r="AU18" s="118">
        <f t="shared" si="14"/>
        <v>1</v>
      </c>
      <c r="AV18" s="118">
        <f t="shared" si="14"/>
        <v>2</v>
      </c>
      <c r="AW18" s="118">
        <f t="shared" si="14"/>
        <v>3</v>
      </c>
      <c r="AX18" s="118">
        <f t="shared" si="14"/>
        <v>4</v>
      </c>
      <c r="AY18" s="118">
        <f t="shared" si="14"/>
        <v>5</v>
      </c>
      <c r="AZ18" s="118">
        <f t="shared" si="14"/>
        <v>6</v>
      </c>
      <c r="BA18" s="118">
        <f t="shared" si="14"/>
        <v>7</v>
      </c>
      <c r="BB18" s="118">
        <f t="shared" si="14"/>
        <v>8</v>
      </c>
      <c r="BC18" s="118">
        <f t="shared" si="14"/>
        <v>9</v>
      </c>
      <c r="BD18" s="118">
        <f t="shared" si="14"/>
        <v>10</v>
      </c>
      <c r="BE18" s="118">
        <f t="shared" si="14"/>
        <v>11</v>
      </c>
      <c r="BF18" s="118">
        <f t="shared" si="14"/>
        <v>12</v>
      </c>
      <c r="BG18" s="118">
        <f t="shared" si="14"/>
        <v>1</v>
      </c>
      <c r="BH18" s="118">
        <f t="shared" si="14"/>
        <v>2</v>
      </c>
      <c r="BI18" s="118">
        <f t="shared" si="14"/>
        <v>3</v>
      </c>
      <c r="BJ18" s="118">
        <f t="shared" si="14"/>
        <v>4</v>
      </c>
      <c r="BK18" s="118">
        <f t="shared" si="14"/>
        <v>5</v>
      </c>
      <c r="BL18" s="118">
        <f t="shared" ref="BL18:CQ18" si="15">IF(MOD(BL16,MinY)=0,MinY,MOD(BL16,MinY))</f>
        <v>6</v>
      </c>
      <c r="BM18" s="118">
        <f t="shared" si="15"/>
        <v>7</v>
      </c>
      <c r="BN18" s="118">
        <f t="shared" si="15"/>
        <v>8</v>
      </c>
      <c r="BO18" s="118">
        <f t="shared" si="15"/>
        <v>9</v>
      </c>
      <c r="BP18" s="118">
        <f t="shared" si="15"/>
        <v>10</v>
      </c>
      <c r="BQ18" s="118">
        <f t="shared" si="15"/>
        <v>11</v>
      </c>
      <c r="BR18" s="118">
        <f t="shared" si="15"/>
        <v>12</v>
      </c>
      <c r="BS18" s="118">
        <f t="shared" si="15"/>
        <v>1</v>
      </c>
      <c r="BT18" s="118">
        <f t="shared" si="15"/>
        <v>2</v>
      </c>
      <c r="BU18" s="118">
        <f t="shared" si="15"/>
        <v>3</v>
      </c>
      <c r="BV18" s="118">
        <f t="shared" si="15"/>
        <v>4</v>
      </c>
      <c r="BW18" s="118">
        <f t="shared" si="15"/>
        <v>5</v>
      </c>
      <c r="BX18" s="118">
        <f t="shared" si="15"/>
        <v>6</v>
      </c>
      <c r="BY18" s="118">
        <f t="shared" si="15"/>
        <v>7</v>
      </c>
      <c r="BZ18" s="118">
        <f t="shared" si="15"/>
        <v>8</v>
      </c>
      <c r="CA18" s="118">
        <f t="shared" si="15"/>
        <v>9</v>
      </c>
      <c r="CB18" s="118">
        <f t="shared" si="15"/>
        <v>10</v>
      </c>
      <c r="CC18" s="118">
        <f t="shared" si="15"/>
        <v>11</v>
      </c>
      <c r="CD18" s="118">
        <f t="shared" si="15"/>
        <v>12</v>
      </c>
      <c r="CE18" s="118">
        <f t="shared" si="15"/>
        <v>1</v>
      </c>
      <c r="CF18" s="118">
        <f t="shared" si="15"/>
        <v>2</v>
      </c>
      <c r="CG18" s="118">
        <f t="shared" si="15"/>
        <v>3</v>
      </c>
      <c r="CH18" s="118">
        <f t="shared" si="15"/>
        <v>4</v>
      </c>
      <c r="CI18" s="118">
        <f t="shared" si="15"/>
        <v>5</v>
      </c>
      <c r="CJ18" s="118">
        <f t="shared" si="15"/>
        <v>6</v>
      </c>
      <c r="CK18" s="118">
        <f t="shared" si="15"/>
        <v>7</v>
      </c>
      <c r="CL18" s="118">
        <f t="shared" si="15"/>
        <v>8</v>
      </c>
      <c r="CM18" s="118">
        <f t="shared" si="15"/>
        <v>9</v>
      </c>
      <c r="CN18" s="118">
        <f t="shared" si="15"/>
        <v>10</v>
      </c>
      <c r="CO18" s="118">
        <f t="shared" si="15"/>
        <v>11</v>
      </c>
      <c r="CP18" s="118">
        <f t="shared" si="15"/>
        <v>12</v>
      </c>
      <c r="CQ18" s="118">
        <f t="shared" si="15"/>
        <v>1</v>
      </c>
      <c r="CR18" s="118">
        <f t="shared" ref="CR18:DW18" si="16">IF(MOD(CR16,MinY)=0,MinY,MOD(CR16,MinY))</f>
        <v>2</v>
      </c>
      <c r="CS18" s="118">
        <f t="shared" si="16"/>
        <v>3</v>
      </c>
      <c r="CT18" s="118">
        <f t="shared" si="16"/>
        <v>4</v>
      </c>
      <c r="CU18" s="118">
        <f t="shared" si="16"/>
        <v>5</v>
      </c>
      <c r="CV18" s="118">
        <f t="shared" si="16"/>
        <v>6</v>
      </c>
      <c r="CW18" s="118">
        <f t="shared" si="16"/>
        <v>7</v>
      </c>
      <c r="CX18" s="118">
        <f t="shared" si="16"/>
        <v>8</v>
      </c>
      <c r="CY18" s="118">
        <f t="shared" si="16"/>
        <v>9</v>
      </c>
      <c r="CZ18" s="118">
        <f t="shared" si="16"/>
        <v>10</v>
      </c>
      <c r="DA18" s="118">
        <f t="shared" si="16"/>
        <v>11</v>
      </c>
      <c r="DB18" s="118">
        <f t="shared" si="16"/>
        <v>12</v>
      </c>
      <c r="DC18" s="118">
        <f t="shared" si="16"/>
        <v>1</v>
      </c>
      <c r="DD18" s="118">
        <f t="shared" si="16"/>
        <v>2</v>
      </c>
      <c r="DE18" s="118">
        <f t="shared" si="16"/>
        <v>3</v>
      </c>
      <c r="DF18" s="118">
        <f t="shared" si="16"/>
        <v>4</v>
      </c>
      <c r="DG18" s="118">
        <f t="shared" si="16"/>
        <v>5</v>
      </c>
      <c r="DH18" s="118">
        <f t="shared" si="16"/>
        <v>6</v>
      </c>
      <c r="DI18" s="118">
        <f t="shared" si="16"/>
        <v>7</v>
      </c>
      <c r="DJ18" s="118">
        <f t="shared" si="16"/>
        <v>8</v>
      </c>
      <c r="DK18" s="118">
        <f t="shared" si="16"/>
        <v>9</v>
      </c>
      <c r="DL18" s="118">
        <f t="shared" si="16"/>
        <v>10</v>
      </c>
      <c r="DM18" s="118">
        <f t="shared" si="16"/>
        <v>11</v>
      </c>
      <c r="DN18" s="118">
        <f t="shared" si="16"/>
        <v>12</v>
      </c>
      <c r="DO18" s="118">
        <f t="shared" si="16"/>
        <v>1</v>
      </c>
      <c r="DP18" s="118">
        <f t="shared" si="16"/>
        <v>2</v>
      </c>
      <c r="DQ18" s="118">
        <f t="shared" si="16"/>
        <v>3</v>
      </c>
      <c r="DR18" s="118">
        <f t="shared" si="16"/>
        <v>4</v>
      </c>
      <c r="DS18" s="118">
        <f t="shared" si="16"/>
        <v>5</v>
      </c>
      <c r="DT18" s="118">
        <f t="shared" si="16"/>
        <v>6</v>
      </c>
      <c r="DU18" s="118">
        <f t="shared" si="16"/>
        <v>7</v>
      </c>
      <c r="DV18" s="118">
        <f t="shared" si="16"/>
        <v>8</v>
      </c>
      <c r="DW18" s="118">
        <f t="shared" si="16"/>
        <v>9</v>
      </c>
      <c r="DX18" s="118">
        <f t="shared" ref="DX18:EX18" si="17">IF(MOD(DX16,MinY)=0,MinY,MOD(DX16,MinY))</f>
        <v>10</v>
      </c>
      <c r="DY18" s="118">
        <f t="shared" si="17"/>
        <v>11</v>
      </c>
      <c r="DZ18" s="118">
        <f t="shared" si="17"/>
        <v>12</v>
      </c>
      <c r="EA18" s="118">
        <f t="shared" si="17"/>
        <v>1</v>
      </c>
      <c r="EB18" s="118">
        <f t="shared" si="17"/>
        <v>2</v>
      </c>
      <c r="EC18" s="118">
        <f t="shared" si="17"/>
        <v>3</v>
      </c>
      <c r="ED18" s="118">
        <f t="shared" si="17"/>
        <v>4</v>
      </c>
      <c r="EE18" s="118">
        <f t="shared" si="17"/>
        <v>5</v>
      </c>
      <c r="EF18" s="118">
        <f t="shared" si="17"/>
        <v>6</v>
      </c>
      <c r="EG18" s="118">
        <f t="shared" si="17"/>
        <v>7</v>
      </c>
      <c r="EH18" s="118">
        <f t="shared" si="17"/>
        <v>8</v>
      </c>
      <c r="EI18" s="118">
        <f t="shared" si="17"/>
        <v>9</v>
      </c>
      <c r="EJ18" s="118">
        <f t="shared" si="17"/>
        <v>10</v>
      </c>
      <c r="EK18" s="118">
        <f t="shared" si="17"/>
        <v>11</v>
      </c>
      <c r="EL18" s="118">
        <f t="shared" si="17"/>
        <v>12</v>
      </c>
      <c r="EM18" s="118">
        <f t="shared" si="17"/>
        <v>1</v>
      </c>
      <c r="EN18" s="118">
        <f t="shared" si="17"/>
        <v>2</v>
      </c>
      <c r="EO18" s="118">
        <f t="shared" si="17"/>
        <v>3</v>
      </c>
      <c r="EP18" s="118">
        <f t="shared" si="17"/>
        <v>4</v>
      </c>
      <c r="EQ18" s="118">
        <f t="shared" si="17"/>
        <v>5</v>
      </c>
      <c r="ER18" s="118">
        <f t="shared" si="17"/>
        <v>6</v>
      </c>
      <c r="ES18" s="118">
        <f t="shared" si="17"/>
        <v>7</v>
      </c>
      <c r="ET18" s="118">
        <f t="shared" si="17"/>
        <v>8</v>
      </c>
      <c r="EU18" s="118">
        <f t="shared" si="17"/>
        <v>9</v>
      </c>
      <c r="EV18" s="118">
        <f t="shared" si="17"/>
        <v>10</v>
      </c>
      <c r="EW18" s="118">
        <f t="shared" si="17"/>
        <v>11</v>
      </c>
      <c r="EX18" s="118">
        <f t="shared" si="17"/>
        <v>12</v>
      </c>
      <c r="EY18" s="84"/>
      <c r="EZ18" s="95" t="s">
        <v>118</v>
      </c>
      <c r="FB18" s="84"/>
    </row>
    <row r="19" spans="1:158" outlineLevel="1">
      <c r="A19" s="132" t="s">
        <v>119</v>
      </c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117">
        <f>MONTH(AF13)</f>
        <v>10</v>
      </c>
      <c r="AG19" s="119">
        <f>MONTH(AG13)</f>
        <v>11</v>
      </c>
      <c r="AH19" s="119">
        <f t="shared" ref="AH19:CS19" si="18">MONTH(AH13)</f>
        <v>12</v>
      </c>
      <c r="AI19" s="119">
        <f t="shared" si="18"/>
        <v>1</v>
      </c>
      <c r="AJ19" s="118">
        <f t="shared" si="18"/>
        <v>2</v>
      </c>
      <c r="AK19" s="118">
        <f t="shared" si="18"/>
        <v>3</v>
      </c>
      <c r="AL19" s="118">
        <f t="shared" si="18"/>
        <v>4</v>
      </c>
      <c r="AM19" s="118">
        <f t="shared" si="18"/>
        <v>5</v>
      </c>
      <c r="AN19" s="118">
        <f t="shared" si="18"/>
        <v>6</v>
      </c>
      <c r="AO19" s="118">
        <f t="shared" si="18"/>
        <v>7</v>
      </c>
      <c r="AP19" s="118">
        <f t="shared" si="18"/>
        <v>8</v>
      </c>
      <c r="AQ19" s="118">
        <f t="shared" si="18"/>
        <v>9</v>
      </c>
      <c r="AR19" s="118">
        <f t="shared" si="18"/>
        <v>10</v>
      </c>
      <c r="AS19" s="118">
        <f t="shared" si="18"/>
        <v>11</v>
      </c>
      <c r="AT19" s="118">
        <f t="shared" si="18"/>
        <v>12</v>
      </c>
      <c r="AU19" s="118">
        <f t="shared" si="18"/>
        <v>1</v>
      </c>
      <c r="AV19" s="118">
        <f t="shared" si="18"/>
        <v>2</v>
      </c>
      <c r="AW19" s="118">
        <f t="shared" si="18"/>
        <v>3</v>
      </c>
      <c r="AX19" s="118">
        <f t="shared" si="18"/>
        <v>4</v>
      </c>
      <c r="AY19" s="118">
        <f t="shared" si="18"/>
        <v>5</v>
      </c>
      <c r="AZ19" s="118">
        <f t="shared" si="18"/>
        <v>6</v>
      </c>
      <c r="BA19" s="118">
        <f t="shared" si="18"/>
        <v>7</v>
      </c>
      <c r="BB19" s="118">
        <f t="shared" si="18"/>
        <v>8</v>
      </c>
      <c r="BC19" s="118">
        <f t="shared" si="18"/>
        <v>9</v>
      </c>
      <c r="BD19" s="118">
        <f t="shared" si="18"/>
        <v>10</v>
      </c>
      <c r="BE19" s="118">
        <f t="shared" si="18"/>
        <v>11</v>
      </c>
      <c r="BF19" s="118">
        <f t="shared" si="18"/>
        <v>12</v>
      </c>
      <c r="BG19" s="118">
        <f t="shared" si="18"/>
        <v>1</v>
      </c>
      <c r="BH19" s="118">
        <f t="shared" si="18"/>
        <v>2</v>
      </c>
      <c r="BI19" s="118">
        <f t="shared" si="18"/>
        <v>3</v>
      </c>
      <c r="BJ19" s="118">
        <f t="shared" si="18"/>
        <v>4</v>
      </c>
      <c r="BK19" s="118">
        <f t="shared" si="18"/>
        <v>5</v>
      </c>
      <c r="BL19" s="118">
        <f t="shared" si="18"/>
        <v>6</v>
      </c>
      <c r="BM19" s="118">
        <f t="shared" si="18"/>
        <v>7</v>
      </c>
      <c r="BN19" s="118">
        <f t="shared" si="18"/>
        <v>8</v>
      </c>
      <c r="BO19" s="118">
        <f t="shared" si="18"/>
        <v>9</v>
      </c>
      <c r="BP19" s="118">
        <f t="shared" si="18"/>
        <v>10</v>
      </c>
      <c r="BQ19" s="118">
        <f t="shared" si="18"/>
        <v>11</v>
      </c>
      <c r="BR19" s="118">
        <f t="shared" si="18"/>
        <v>12</v>
      </c>
      <c r="BS19" s="118">
        <f t="shared" si="18"/>
        <v>1</v>
      </c>
      <c r="BT19" s="118">
        <f t="shared" si="18"/>
        <v>2</v>
      </c>
      <c r="BU19" s="118">
        <f t="shared" si="18"/>
        <v>3</v>
      </c>
      <c r="BV19" s="118">
        <f t="shared" si="18"/>
        <v>4</v>
      </c>
      <c r="BW19" s="118">
        <f t="shared" si="18"/>
        <v>5</v>
      </c>
      <c r="BX19" s="118">
        <f t="shared" si="18"/>
        <v>6</v>
      </c>
      <c r="BY19" s="118">
        <f t="shared" si="18"/>
        <v>7</v>
      </c>
      <c r="BZ19" s="118">
        <f t="shared" si="18"/>
        <v>8</v>
      </c>
      <c r="CA19" s="118">
        <f t="shared" si="18"/>
        <v>9</v>
      </c>
      <c r="CB19" s="118">
        <f t="shared" si="18"/>
        <v>10</v>
      </c>
      <c r="CC19" s="118">
        <f t="shared" si="18"/>
        <v>11</v>
      </c>
      <c r="CD19" s="118">
        <f t="shared" si="18"/>
        <v>12</v>
      </c>
      <c r="CE19" s="118">
        <f t="shared" si="18"/>
        <v>1</v>
      </c>
      <c r="CF19" s="118">
        <f t="shared" si="18"/>
        <v>2</v>
      </c>
      <c r="CG19" s="118">
        <f t="shared" si="18"/>
        <v>3</v>
      </c>
      <c r="CH19" s="118">
        <f t="shared" si="18"/>
        <v>4</v>
      </c>
      <c r="CI19" s="118">
        <f t="shared" si="18"/>
        <v>5</v>
      </c>
      <c r="CJ19" s="118">
        <f t="shared" si="18"/>
        <v>6</v>
      </c>
      <c r="CK19" s="118">
        <f t="shared" si="18"/>
        <v>7</v>
      </c>
      <c r="CL19" s="118">
        <f t="shared" si="18"/>
        <v>8</v>
      </c>
      <c r="CM19" s="118">
        <f t="shared" si="18"/>
        <v>9</v>
      </c>
      <c r="CN19" s="118">
        <f t="shared" si="18"/>
        <v>10</v>
      </c>
      <c r="CO19" s="118">
        <f t="shared" si="18"/>
        <v>11</v>
      </c>
      <c r="CP19" s="118">
        <f t="shared" si="18"/>
        <v>12</v>
      </c>
      <c r="CQ19" s="118">
        <f t="shared" si="18"/>
        <v>1</v>
      </c>
      <c r="CR19" s="118">
        <f t="shared" si="18"/>
        <v>2</v>
      </c>
      <c r="CS19" s="118">
        <f t="shared" si="18"/>
        <v>3</v>
      </c>
      <c r="CT19" s="118">
        <f t="shared" ref="CT19:EX19" si="19">MONTH(CT13)</f>
        <v>4</v>
      </c>
      <c r="CU19" s="118">
        <f t="shared" si="19"/>
        <v>5</v>
      </c>
      <c r="CV19" s="118">
        <f t="shared" si="19"/>
        <v>6</v>
      </c>
      <c r="CW19" s="118">
        <f t="shared" si="19"/>
        <v>7</v>
      </c>
      <c r="CX19" s="118">
        <f t="shared" si="19"/>
        <v>8</v>
      </c>
      <c r="CY19" s="118">
        <f t="shared" si="19"/>
        <v>9</v>
      </c>
      <c r="CZ19" s="118">
        <f t="shared" si="19"/>
        <v>10</v>
      </c>
      <c r="DA19" s="118">
        <f t="shared" si="19"/>
        <v>11</v>
      </c>
      <c r="DB19" s="118">
        <f t="shared" si="19"/>
        <v>12</v>
      </c>
      <c r="DC19" s="118">
        <f t="shared" si="19"/>
        <v>1</v>
      </c>
      <c r="DD19" s="118">
        <f t="shared" si="19"/>
        <v>2</v>
      </c>
      <c r="DE19" s="118">
        <f t="shared" si="19"/>
        <v>3</v>
      </c>
      <c r="DF19" s="118">
        <f t="shared" si="19"/>
        <v>4</v>
      </c>
      <c r="DG19" s="118">
        <f t="shared" si="19"/>
        <v>5</v>
      </c>
      <c r="DH19" s="118">
        <f t="shared" si="19"/>
        <v>6</v>
      </c>
      <c r="DI19" s="118">
        <f t="shared" si="19"/>
        <v>7</v>
      </c>
      <c r="DJ19" s="118">
        <f t="shared" si="19"/>
        <v>8</v>
      </c>
      <c r="DK19" s="118">
        <f t="shared" si="19"/>
        <v>9</v>
      </c>
      <c r="DL19" s="118">
        <f t="shared" si="19"/>
        <v>10</v>
      </c>
      <c r="DM19" s="118">
        <f t="shared" si="19"/>
        <v>11</v>
      </c>
      <c r="DN19" s="118">
        <f t="shared" si="19"/>
        <v>12</v>
      </c>
      <c r="DO19" s="118">
        <f t="shared" si="19"/>
        <v>1</v>
      </c>
      <c r="DP19" s="118">
        <f t="shared" si="19"/>
        <v>2</v>
      </c>
      <c r="DQ19" s="118">
        <f t="shared" si="19"/>
        <v>3</v>
      </c>
      <c r="DR19" s="118">
        <f t="shared" si="19"/>
        <v>4</v>
      </c>
      <c r="DS19" s="118">
        <f t="shared" si="19"/>
        <v>5</v>
      </c>
      <c r="DT19" s="118">
        <f t="shared" si="19"/>
        <v>6</v>
      </c>
      <c r="DU19" s="118">
        <f t="shared" si="19"/>
        <v>7</v>
      </c>
      <c r="DV19" s="118">
        <f t="shared" si="19"/>
        <v>8</v>
      </c>
      <c r="DW19" s="118">
        <f t="shared" si="19"/>
        <v>9</v>
      </c>
      <c r="DX19" s="118">
        <f t="shared" si="19"/>
        <v>10</v>
      </c>
      <c r="DY19" s="118">
        <f t="shared" si="19"/>
        <v>11</v>
      </c>
      <c r="DZ19" s="118">
        <f t="shared" si="19"/>
        <v>12</v>
      </c>
      <c r="EA19" s="118">
        <f t="shared" si="19"/>
        <v>1</v>
      </c>
      <c r="EB19" s="118">
        <f t="shared" si="19"/>
        <v>2</v>
      </c>
      <c r="EC19" s="118">
        <f t="shared" si="19"/>
        <v>3</v>
      </c>
      <c r="ED19" s="118">
        <f t="shared" si="19"/>
        <v>4</v>
      </c>
      <c r="EE19" s="118">
        <f t="shared" si="19"/>
        <v>5</v>
      </c>
      <c r="EF19" s="118">
        <f t="shared" si="19"/>
        <v>6</v>
      </c>
      <c r="EG19" s="118">
        <f t="shared" si="19"/>
        <v>7</v>
      </c>
      <c r="EH19" s="118">
        <f t="shared" si="19"/>
        <v>8</v>
      </c>
      <c r="EI19" s="118">
        <f t="shared" si="19"/>
        <v>9</v>
      </c>
      <c r="EJ19" s="118">
        <f t="shared" si="19"/>
        <v>10</v>
      </c>
      <c r="EK19" s="118">
        <f t="shared" si="19"/>
        <v>11</v>
      </c>
      <c r="EL19" s="118">
        <f t="shared" si="19"/>
        <v>12</v>
      </c>
      <c r="EM19" s="118">
        <f t="shared" si="19"/>
        <v>1</v>
      </c>
      <c r="EN19" s="118">
        <f t="shared" si="19"/>
        <v>2</v>
      </c>
      <c r="EO19" s="118">
        <f t="shared" si="19"/>
        <v>3</v>
      </c>
      <c r="EP19" s="118">
        <f t="shared" si="19"/>
        <v>4</v>
      </c>
      <c r="EQ19" s="118">
        <f t="shared" si="19"/>
        <v>5</v>
      </c>
      <c r="ER19" s="118">
        <f t="shared" si="19"/>
        <v>6</v>
      </c>
      <c r="ES19" s="118">
        <f t="shared" si="19"/>
        <v>7</v>
      </c>
      <c r="ET19" s="118">
        <f t="shared" si="19"/>
        <v>8</v>
      </c>
      <c r="EU19" s="118">
        <f t="shared" si="19"/>
        <v>9</v>
      </c>
      <c r="EV19" s="118">
        <f t="shared" si="19"/>
        <v>10</v>
      </c>
      <c r="EW19" s="118">
        <f t="shared" si="19"/>
        <v>11</v>
      </c>
      <c r="EX19" s="118">
        <f t="shared" si="19"/>
        <v>12</v>
      </c>
      <c r="EY19" s="84"/>
      <c r="EZ19" s="95" t="s">
        <v>120</v>
      </c>
      <c r="FB19" s="84"/>
    </row>
    <row r="20" spans="1:158" outlineLevel="1">
      <c r="A20" s="132" t="s">
        <v>121</v>
      </c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117" t="str">
        <f t="shared" ref="AF20:BK20" si="20">INDEX(MonthListIn,MONTH(AF13))</f>
        <v>October</v>
      </c>
      <c r="AG20" s="120" t="str">
        <f t="shared" si="20"/>
        <v>November</v>
      </c>
      <c r="AH20" s="120" t="str">
        <f t="shared" si="20"/>
        <v>December</v>
      </c>
      <c r="AI20" s="120" t="str">
        <f t="shared" si="20"/>
        <v>January</v>
      </c>
      <c r="AJ20" s="120" t="str">
        <f t="shared" si="20"/>
        <v>February</v>
      </c>
      <c r="AK20" s="120" t="str">
        <f t="shared" si="20"/>
        <v>March</v>
      </c>
      <c r="AL20" s="120" t="str">
        <f t="shared" si="20"/>
        <v>April</v>
      </c>
      <c r="AM20" s="120" t="str">
        <f t="shared" si="20"/>
        <v>May</v>
      </c>
      <c r="AN20" s="120" t="str">
        <f t="shared" si="20"/>
        <v>June</v>
      </c>
      <c r="AO20" s="120" t="str">
        <f t="shared" si="20"/>
        <v>July</v>
      </c>
      <c r="AP20" s="120" t="str">
        <f t="shared" si="20"/>
        <v>August</v>
      </c>
      <c r="AQ20" s="120" t="str">
        <f t="shared" si="20"/>
        <v>September</v>
      </c>
      <c r="AR20" s="120" t="str">
        <f t="shared" si="20"/>
        <v>October</v>
      </c>
      <c r="AS20" s="120" t="str">
        <f t="shared" si="20"/>
        <v>November</v>
      </c>
      <c r="AT20" s="120" t="str">
        <f t="shared" si="20"/>
        <v>December</v>
      </c>
      <c r="AU20" s="120" t="str">
        <f t="shared" si="20"/>
        <v>January</v>
      </c>
      <c r="AV20" s="120" t="str">
        <f t="shared" si="20"/>
        <v>February</v>
      </c>
      <c r="AW20" s="120" t="str">
        <f t="shared" si="20"/>
        <v>March</v>
      </c>
      <c r="AX20" s="120" t="str">
        <f t="shared" si="20"/>
        <v>April</v>
      </c>
      <c r="AY20" s="120" t="str">
        <f t="shared" si="20"/>
        <v>May</v>
      </c>
      <c r="AZ20" s="120" t="str">
        <f t="shared" si="20"/>
        <v>June</v>
      </c>
      <c r="BA20" s="120" t="str">
        <f t="shared" si="20"/>
        <v>July</v>
      </c>
      <c r="BB20" s="120" t="str">
        <f t="shared" si="20"/>
        <v>August</v>
      </c>
      <c r="BC20" s="120" t="str">
        <f t="shared" si="20"/>
        <v>September</v>
      </c>
      <c r="BD20" s="120" t="str">
        <f t="shared" si="20"/>
        <v>October</v>
      </c>
      <c r="BE20" s="120" t="str">
        <f t="shared" si="20"/>
        <v>November</v>
      </c>
      <c r="BF20" s="120" t="str">
        <f t="shared" si="20"/>
        <v>December</v>
      </c>
      <c r="BG20" s="120" t="str">
        <f t="shared" si="20"/>
        <v>January</v>
      </c>
      <c r="BH20" s="120" t="str">
        <f t="shared" si="20"/>
        <v>February</v>
      </c>
      <c r="BI20" s="120" t="str">
        <f t="shared" si="20"/>
        <v>March</v>
      </c>
      <c r="BJ20" s="120" t="str">
        <f t="shared" si="20"/>
        <v>April</v>
      </c>
      <c r="BK20" s="120" t="str">
        <f t="shared" si="20"/>
        <v>May</v>
      </c>
      <c r="BL20" s="120" t="str">
        <f t="shared" ref="BL20:CQ20" si="21">INDEX(MonthListIn,MONTH(BL13))</f>
        <v>June</v>
      </c>
      <c r="BM20" s="120" t="str">
        <f t="shared" si="21"/>
        <v>July</v>
      </c>
      <c r="BN20" s="120" t="str">
        <f t="shared" si="21"/>
        <v>August</v>
      </c>
      <c r="BO20" s="120" t="str">
        <f t="shared" si="21"/>
        <v>September</v>
      </c>
      <c r="BP20" s="120" t="str">
        <f t="shared" si="21"/>
        <v>October</v>
      </c>
      <c r="BQ20" s="120" t="str">
        <f t="shared" si="21"/>
        <v>November</v>
      </c>
      <c r="BR20" s="120" t="str">
        <f t="shared" si="21"/>
        <v>December</v>
      </c>
      <c r="BS20" s="120" t="str">
        <f t="shared" si="21"/>
        <v>January</v>
      </c>
      <c r="BT20" s="120" t="str">
        <f t="shared" si="21"/>
        <v>February</v>
      </c>
      <c r="BU20" s="120" t="str">
        <f t="shared" si="21"/>
        <v>March</v>
      </c>
      <c r="BV20" s="120" t="str">
        <f t="shared" si="21"/>
        <v>April</v>
      </c>
      <c r="BW20" s="120" t="str">
        <f t="shared" si="21"/>
        <v>May</v>
      </c>
      <c r="BX20" s="120" t="str">
        <f t="shared" si="21"/>
        <v>June</v>
      </c>
      <c r="BY20" s="120" t="str">
        <f t="shared" si="21"/>
        <v>July</v>
      </c>
      <c r="BZ20" s="120" t="str">
        <f t="shared" si="21"/>
        <v>August</v>
      </c>
      <c r="CA20" s="120" t="str">
        <f t="shared" si="21"/>
        <v>September</v>
      </c>
      <c r="CB20" s="120" t="str">
        <f t="shared" si="21"/>
        <v>October</v>
      </c>
      <c r="CC20" s="120" t="str">
        <f t="shared" si="21"/>
        <v>November</v>
      </c>
      <c r="CD20" s="120" t="str">
        <f t="shared" si="21"/>
        <v>December</v>
      </c>
      <c r="CE20" s="120" t="str">
        <f t="shared" si="21"/>
        <v>January</v>
      </c>
      <c r="CF20" s="120" t="str">
        <f t="shared" si="21"/>
        <v>February</v>
      </c>
      <c r="CG20" s="120" t="str">
        <f t="shared" si="21"/>
        <v>March</v>
      </c>
      <c r="CH20" s="120" t="str">
        <f t="shared" si="21"/>
        <v>April</v>
      </c>
      <c r="CI20" s="120" t="str">
        <f t="shared" si="21"/>
        <v>May</v>
      </c>
      <c r="CJ20" s="120" t="str">
        <f t="shared" si="21"/>
        <v>June</v>
      </c>
      <c r="CK20" s="120" t="str">
        <f t="shared" si="21"/>
        <v>July</v>
      </c>
      <c r="CL20" s="120" t="str">
        <f t="shared" si="21"/>
        <v>August</v>
      </c>
      <c r="CM20" s="120" t="str">
        <f t="shared" si="21"/>
        <v>September</v>
      </c>
      <c r="CN20" s="120" t="str">
        <f t="shared" si="21"/>
        <v>October</v>
      </c>
      <c r="CO20" s="120" t="str">
        <f t="shared" si="21"/>
        <v>November</v>
      </c>
      <c r="CP20" s="120" t="str">
        <f t="shared" si="21"/>
        <v>December</v>
      </c>
      <c r="CQ20" s="120" t="str">
        <f t="shared" si="21"/>
        <v>January</v>
      </c>
      <c r="CR20" s="120" t="str">
        <f t="shared" ref="CR20:DW20" si="22">INDEX(MonthListIn,MONTH(CR13))</f>
        <v>February</v>
      </c>
      <c r="CS20" s="120" t="str">
        <f t="shared" si="22"/>
        <v>March</v>
      </c>
      <c r="CT20" s="120" t="str">
        <f t="shared" si="22"/>
        <v>April</v>
      </c>
      <c r="CU20" s="120" t="str">
        <f t="shared" si="22"/>
        <v>May</v>
      </c>
      <c r="CV20" s="120" t="str">
        <f t="shared" si="22"/>
        <v>June</v>
      </c>
      <c r="CW20" s="120" t="str">
        <f t="shared" si="22"/>
        <v>July</v>
      </c>
      <c r="CX20" s="120" t="str">
        <f t="shared" si="22"/>
        <v>August</v>
      </c>
      <c r="CY20" s="120" t="str">
        <f t="shared" si="22"/>
        <v>September</v>
      </c>
      <c r="CZ20" s="120" t="str">
        <f t="shared" si="22"/>
        <v>October</v>
      </c>
      <c r="DA20" s="120" t="str">
        <f t="shared" si="22"/>
        <v>November</v>
      </c>
      <c r="DB20" s="120" t="str">
        <f t="shared" si="22"/>
        <v>December</v>
      </c>
      <c r="DC20" s="120" t="str">
        <f t="shared" si="22"/>
        <v>January</v>
      </c>
      <c r="DD20" s="120" t="str">
        <f t="shared" si="22"/>
        <v>February</v>
      </c>
      <c r="DE20" s="120" t="str">
        <f t="shared" si="22"/>
        <v>March</v>
      </c>
      <c r="DF20" s="120" t="str">
        <f t="shared" si="22"/>
        <v>April</v>
      </c>
      <c r="DG20" s="120" t="str">
        <f t="shared" si="22"/>
        <v>May</v>
      </c>
      <c r="DH20" s="120" t="str">
        <f t="shared" si="22"/>
        <v>June</v>
      </c>
      <c r="DI20" s="120" t="str">
        <f t="shared" si="22"/>
        <v>July</v>
      </c>
      <c r="DJ20" s="120" t="str">
        <f t="shared" si="22"/>
        <v>August</v>
      </c>
      <c r="DK20" s="120" t="str">
        <f t="shared" si="22"/>
        <v>September</v>
      </c>
      <c r="DL20" s="120" t="str">
        <f t="shared" si="22"/>
        <v>October</v>
      </c>
      <c r="DM20" s="120" t="str">
        <f t="shared" si="22"/>
        <v>November</v>
      </c>
      <c r="DN20" s="120" t="str">
        <f t="shared" si="22"/>
        <v>December</v>
      </c>
      <c r="DO20" s="120" t="str">
        <f t="shared" si="22"/>
        <v>January</v>
      </c>
      <c r="DP20" s="120" t="str">
        <f t="shared" si="22"/>
        <v>February</v>
      </c>
      <c r="DQ20" s="120" t="str">
        <f t="shared" si="22"/>
        <v>March</v>
      </c>
      <c r="DR20" s="120" t="str">
        <f t="shared" si="22"/>
        <v>April</v>
      </c>
      <c r="DS20" s="120" t="str">
        <f t="shared" si="22"/>
        <v>May</v>
      </c>
      <c r="DT20" s="120" t="str">
        <f t="shared" si="22"/>
        <v>June</v>
      </c>
      <c r="DU20" s="120" t="str">
        <f t="shared" si="22"/>
        <v>July</v>
      </c>
      <c r="DV20" s="120" t="str">
        <f t="shared" si="22"/>
        <v>August</v>
      </c>
      <c r="DW20" s="120" t="str">
        <f t="shared" si="22"/>
        <v>September</v>
      </c>
      <c r="DX20" s="120" t="str">
        <f t="shared" ref="DX20:EX20" si="23">INDEX(MonthListIn,MONTH(DX13))</f>
        <v>October</v>
      </c>
      <c r="DY20" s="120" t="str">
        <f t="shared" si="23"/>
        <v>November</v>
      </c>
      <c r="DZ20" s="120" t="str">
        <f t="shared" si="23"/>
        <v>December</v>
      </c>
      <c r="EA20" s="120" t="str">
        <f t="shared" si="23"/>
        <v>January</v>
      </c>
      <c r="EB20" s="120" t="str">
        <f t="shared" si="23"/>
        <v>February</v>
      </c>
      <c r="EC20" s="120" t="str">
        <f t="shared" si="23"/>
        <v>March</v>
      </c>
      <c r="ED20" s="120" t="str">
        <f t="shared" si="23"/>
        <v>April</v>
      </c>
      <c r="EE20" s="120" t="str">
        <f t="shared" si="23"/>
        <v>May</v>
      </c>
      <c r="EF20" s="120" t="str">
        <f t="shared" si="23"/>
        <v>June</v>
      </c>
      <c r="EG20" s="120" t="str">
        <f t="shared" si="23"/>
        <v>July</v>
      </c>
      <c r="EH20" s="120" t="str">
        <f t="shared" si="23"/>
        <v>August</v>
      </c>
      <c r="EI20" s="120" t="str">
        <f t="shared" si="23"/>
        <v>September</v>
      </c>
      <c r="EJ20" s="120" t="str">
        <f t="shared" si="23"/>
        <v>October</v>
      </c>
      <c r="EK20" s="120" t="str">
        <f t="shared" si="23"/>
        <v>November</v>
      </c>
      <c r="EL20" s="120" t="str">
        <f t="shared" si="23"/>
        <v>December</v>
      </c>
      <c r="EM20" s="120" t="str">
        <f t="shared" si="23"/>
        <v>January</v>
      </c>
      <c r="EN20" s="120" t="str">
        <f t="shared" si="23"/>
        <v>February</v>
      </c>
      <c r="EO20" s="120" t="str">
        <f t="shared" si="23"/>
        <v>March</v>
      </c>
      <c r="EP20" s="120" t="str">
        <f t="shared" si="23"/>
        <v>April</v>
      </c>
      <c r="EQ20" s="120" t="str">
        <f t="shared" si="23"/>
        <v>May</v>
      </c>
      <c r="ER20" s="120" t="str">
        <f t="shared" si="23"/>
        <v>June</v>
      </c>
      <c r="ES20" s="120" t="str">
        <f t="shared" si="23"/>
        <v>July</v>
      </c>
      <c r="ET20" s="120" t="str">
        <f t="shared" si="23"/>
        <v>August</v>
      </c>
      <c r="EU20" s="120" t="str">
        <f t="shared" si="23"/>
        <v>September</v>
      </c>
      <c r="EV20" s="120" t="str">
        <f t="shared" si="23"/>
        <v>October</v>
      </c>
      <c r="EW20" s="120" t="str">
        <f t="shared" si="23"/>
        <v>November</v>
      </c>
      <c r="EX20" s="120" t="str">
        <f t="shared" si="23"/>
        <v>December</v>
      </c>
      <c r="EY20" s="84"/>
      <c r="EZ20" s="95" t="s">
        <v>122</v>
      </c>
      <c r="FB20" s="84"/>
    </row>
    <row r="21" spans="1:158" outlineLevel="1">
      <c r="A21" s="132" t="s">
        <v>123</v>
      </c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121" t="str">
        <f t="shared" ref="AF21:CQ21" si="24">IF(AF17=0,"M"&amp;AF16,"Y"&amp;AF17&amp;"M"&amp;AF18)</f>
        <v>M-3</v>
      </c>
      <c r="AG21" s="122" t="str">
        <f t="shared" si="24"/>
        <v>M-2</v>
      </c>
      <c r="AH21" s="122" t="str">
        <f t="shared" si="24"/>
        <v>M-1</v>
      </c>
      <c r="AI21" s="122" t="str">
        <f t="shared" si="24"/>
        <v>Y1M1</v>
      </c>
      <c r="AJ21" s="122" t="str">
        <f t="shared" si="24"/>
        <v>Y1M2</v>
      </c>
      <c r="AK21" s="122" t="str">
        <f t="shared" si="24"/>
        <v>Y1M3</v>
      </c>
      <c r="AL21" s="122" t="str">
        <f t="shared" si="24"/>
        <v>Y1M4</v>
      </c>
      <c r="AM21" s="122" t="str">
        <f t="shared" si="24"/>
        <v>Y1M5</v>
      </c>
      <c r="AN21" s="122" t="str">
        <f t="shared" si="24"/>
        <v>Y1M6</v>
      </c>
      <c r="AO21" s="122" t="str">
        <f t="shared" si="24"/>
        <v>Y1M7</v>
      </c>
      <c r="AP21" s="122" t="str">
        <f t="shared" si="24"/>
        <v>Y1M8</v>
      </c>
      <c r="AQ21" s="122" t="str">
        <f t="shared" si="24"/>
        <v>Y1M9</v>
      </c>
      <c r="AR21" s="122" t="str">
        <f t="shared" si="24"/>
        <v>Y1M10</v>
      </c>
      <c r="AS21" s="122" t="str">
        <f t="shared" si="24"/>
        <v>Y1M11</v>
      </c>
      <c r="AT21" s="122" t="str">
        <f t="shared" si="24"/>
        <v>Y1M12</v>
      </c>
      <c r="AU21" s="122" t="str">
        <f t="shared" si="24"/>
        <v>Y2M1</v>
      </c>
      <c r="AV21" s="122" t="str">
        <f t="shared" si="24"/>
        <v>Y2M2</v>
      </c>
      <c r="AW21" s="122" t="str">
        <f t="shared" si="24"/>
        <v>Y2M3</v>
      </c>
      <c r="AX21" s="122" t="str">
        <f t="shared" si="24"/>
        <v>Y2M4</v>
      </c>
      <c r="AY21" s="122" t="str">
        <f t="shared" si="24"/>
        <v>Y2M5</v>
      </c>
      <c r="AZ21" s="122" t="str">
        <f t="shared" si="24"/>
        <v>Y2M6</v>
      </c>
      <c r="BA21" s="122" t="str">
        <f t="shared" si="24"/>
        <v>Y2M7</v>
      </c>
      <c r="BB21" s="122" t="str">
        <f t="shared" si="24"/>
        <v>Y2M8</v>
      </c>
      <c r="BC21" s="122" t="str">
        <f t="shared" si="24"/>
        <v>Y2M9</v>
      </c>
      <c r="BD21" s="122" t="str">
        <f t="shared" si="24"/>
        <v>Y2M10</v>
      </c>
      <c r="BE21" s="122" t="str">
        <f t="shared" si="24"/>
        <v>Y2M11</v>
      </c>
      <c r="BF21" s="122" t="str">
        <f t="shared" si="24"/>
        <v>Y2M12</v>
      </c>
      <c r="BG21" s="122" t="str">
        <f t="shared" si="24"/>
        <v>Y3M1</v>
      </c>
      <c r="BH21" s="122" t="str">
        <f t="shared" si="24"/>
        <v>Y3M2</v>
      </c>
      <c r="BI21" s="122" t="str">
        <f t="shared" si="24"/>
        <v>Y3M3</v>
      </c>
      <c r="BJ21" s="122" t="str">
        <f t="shared" si="24"/>
        <v>Y3M4</v>
      </c>
      <c r="BK21" s="122" t="str">
        <f t="shared" si="24"/>
        <v>Y3M5</v>
      </c>
      <c r="BL21" s="122" t="str">
        <f t="shared" si="24"/>
        <v>Y3M6</v>
      </c>
      <c r="BM21" s="122" t="str">
        <f t="shared" si="24"/>
        <v>Y3M7</v>
      </c>
      <c r="BN21" s="122" t="str">
        <f t="shared" si="24"/>
        <v>Y3M8</v>
      </c>
      <c r="BO21" s="122" t="str">
        <f t="shared" si="24"/>
        <v>Y3M9</v>
      </c>
      <c r="BP21" s="122" t="str">
        <f t="shared" si="24"/>
        <v>Y3M10</v>
      </c>
      <c r="BQ21" s="122" t="str">
        <f t="shared" si="24"/>
        <v>Y3M11</v>
      </c>
      <c r="BR21" s="122" t="str">
        <f t="shared" si="24"/>
        <v>Y3M12</v>
      </c>
      <c r="BS21" s="122" t="str">
        <f t="shared" si="24"/>
        <v>Y4M1</v>
      </c>
      <c r="BT21" s="122" t="str">
        <f t="shared" si="24"/>
        <v>Y4M2</v>
      </c>
      <c r="BU21" s="122" t="str">
        <f t="shared" si="24"/>
        <v>Y4M3</v>
      </c>
      <c r="BV21" s="122" t="str">
        <f t="shared" si="24"/>
        <v>Y4M4</v>
      </c>
      <c r="BW21" s="122" t="str">
        <f t="shared" si="24"/>
        <v>Y4M5</v>
      </c>
      <c r="BX21" s="122" t="str">
        <f t="shared" si="24"/>
        <v>Y4M6</v>
      </c>
      <c r="BY21" s="122" t="str">
        <f t="shared" si="24"/>
        <v>Y4M7</v>
      </c>
      <c r="BZ21" s="122" t="str">
        <f t="shared" si="24"/>
        <v>Y4M8</v>
      </c>
      <c r="CA21" s="122" t="str">
        <f t="shared" si="24"/>
        <v>Y4M9</v>
      </c>
      <c r="CB21" s="122" t="str">
        <f t="shared" si="24"/>
        <v>Y4M10</v>
      </c>
      <c r="CC21" s="122" t="str">
        <f t="shared" si="24"/>
        <v>Y4M11</v>
      </c>
      <c r="CD21" s="122" t="str">
        <f t="shared" si="24"/>
        <v>Y4M12</v>
      </c>
      <c r="CE21" s="122" t="str">
        <f t="shared" si="24"/>
        <v>Y5M1</v>
      </c>
      <c r="CF21" s="122" t="str">
        <f t="shared" si="24"/>
        <v>Y5M2</v>
      </c>
      <c r="CG21" s="122" t="str">
        <f t="shared" si="24"/>
        <v>Y5M3</v>
      </c>
      <c r="CH21" s="122" t="str">
        <f t="shared" si="24"/>
        <v>Y5M4</v>
      </c>
      <c r="CI21" s="122" t="str">
        <f t="shared" si="24"/>
        <v>Y5M5</v>
      </c>
      <c r="CJ21" s="122" t="str">
        <f t="shared" si="24"/>
        <v>Y5M6</v>
      </c>
      <c r="CK21" s="122" t="str">
        <f t="shared" si="24"/>
        <v>Y5M7</v>
      </c>
      <c r="CL21" s="122" t="str">
        <f t="shared" si="24"/>
        <v>Y5M8</v>
      </c>
      <c r="CM21" s="122" t="str">
        <f t="shared" si="24"/>
        <v>Y5M9</v>
      </c>
      <c r="CN21" s="122" t="str">
        <f t="shared" si="24"/>
        <v>Y5M10</v>
      </c>
      <c r="CO21" s="122" t="str">
        <f t="shared" si="24"/>
        <v>Y5M11</v>
      </c>
      <c r="CP21" s="122" t="str">
        <f t="shared" si="24"/>
        <v>Y5M12</v>
      </c>
      <c r="CQ21" s="122" t="str">
        <f t="shared" si="24"/>
        <v>Y6M1</v>
      </c>
      <c r="CR21" s="122" t="str">
        <f t="shared" ref="CR21:EX21" si="25">IF(CR17=0,"M"&amp;CR16,"Y"&amp;CR17&amp;"M"&amp;CR18)</f>
        <v>Y6M2</v>
      </c>
      <c r="CS21" s="122" t="str">
        <f t="shared" si="25"/>
        <v>Y6M3</v>
      </c>
      <c r="CT21" s="122" t="str">
        <f t="shared" si="25"/>
        <v>Y6M4</v>
      </c>
      <c r="CU21" s="122" t="str">
        <f t="shared" si="25"/>
        <v>Y6M5</v>
      </c>
      <c r="CV21" s="122" t="str">
        <f t="shared" si="25"/>
        <v>Y6M6</v>
      </c>
      <c r="CW21" s="122" t="str">
        <f t="shared" si="25"/>
        <v>Y6M7</v>
      </c>
      <c r="CX21" s="122" t="str">
        <f t="shared" si="25"/>
        <v>Y6M8</v>
      </c>
      <c r="CY21" s="122" t="str">
        <f t="shared" si="25"/>
        <v>Y6M9</v>
      </c>
      <c r="CZ21" s="122" t="str">
        <f t="shared" si="25"/>
        <v>Y6M10</v>
      </c>
      <c r="DA21" s="122" t="str">
        <f t="shared" si="25"/>
        <v>Y6M11</v>
      </c>
      <c r="DB21" s="122" t="str">
        <f t="shared" si="25"/>
        <v>Y6M12</v>
      </c>
      <c r="DC21" s="122" t="str">
        <f t="shared" si="25"/>
        <v>Y7M1</v>
      </c>
      <c r="DD21" s="122" t="str">
        <f t="shared" si="25"/>
        <v>Y7M2</v>
      </c>
      <c r="DE21" s="122" t="str">
        <f t="shared" si="25"/>
        <v>Y7M3</v>
      </c>
      <c r="DF21" s="122" t="str">
        <f t="shared" si="25"/>
        <v>Y7M4</v>
      </c>
      <c r="DG21" s="122" t="str">
        <f t="shared" si="25"/>
        <v>Y7M5</v>
      </c>
      <c r="DH21" s="122" t="str">
        <f t="shared" si="25"/>
        <v>Y7M6</v>
      </c>
      <c r="DI21" s="122" t="str">
        <f t="shared" si="25"/>
        <v>Y7M7</v>
      </c>
      <c r="DJ21" s="122" t="str">
        <f t="shared" si="25"/>
        <v>Y7M8</v>
      </c>
      <c r="DK21" s="122" t="str">
        <f t="shared" si="25"/>
        <v>Y7M9</v>
      </c>
      <c r="DL21" s="122" t="str">
        <f t="shared" si="25"/>
        <v>Y7M10</v>
      </c>
      <c r="DM21" s="122" t="str">
        <f t="shared" si="25"/>
        <v>Y7M11</v>
      </c>
      <c r="DN21" s="122" t="str">
        <f t="shared" si="25"/>
        <v>Y7M12</v>
      </c>
      <c r="DO21" s="122" t="str">
        <f t="shared" si="25"/>
        <v>Y8M1</v>
      </c>
      <c r="DP21" s="122" t="str">
        <f t="shared" si="25"/>
        <v>Y8M2</v>
      </c>
      <c r="DQ21" s="122" t="str">
        <f t="shared" si="25"/>
        <v>Y8M3</v>
      </c>
      <c r="DR21" s="122" t="str">
        <f t="shared" si="25"/>
        <v>Y8M4</v>
      </c>
      <c r="DS21" s="122" t="str">
        <f t="shared" si="25"/>
        <v>Y8M5</v>
      </c>
      <c r="DT21" s="122" t="str">
        <f t="shared" si="25"/>
        <v>Y8M6</v>
      </c>
      <c r="DU21" s="122" t="str">
        <f t="shared" si="25"/>
        <v>Y8M7</v>
      </c>
      <c r="DV21" s="122" t="str">
        <f t="shared" si="25"/>
        <v>Y8M8</v>
      </c>
      <c r="DW21" s="122" t="str">
        <f t="shared" si="25"/>
        <v>Y8M9</v>
      </c>
      <c r="DX21" s="122" t="str">
        <f t="shared" si="25"/>
        <v>Y8M10</v>
      </c>
      <c r="DY21" s="122" t="str">
        <f t="shared" si="25"/>
        <v>Y8M11</v>
      </c>
      <c r="DZ21" s="122" t="str">
        <f t="shared" si="25"/>
        <v>Y8M12</v>
      </c>
      <c r="EA21" s="122" t="str">
        <f t="shared" si="25"/>
        <v>Y9M1</v>
      </c>
      <c r="EB21" s="122" t="str">
        <f t="shared" si="25"/>
        <v>Y9M2</v>
      </c>
      <c r="EC21" s="122" t="str">
        <f t="shared" si="25"/>
        <v>Y9M3</v>
      </c>
      <c r="ED21" s="122" t="str">
        <f t="shared" si="25"/>
        <v>Y9M4</v>
      </c>
      <c r="EE21" s="122" t="str">
        <f t="shared" si="25"/>
        <v>Y9M5</v>
      </c>
      <c r="EF21" s="122" t="str">
        <f t="shared" si="25"/>
        <v>Y9M6</v>
      </c>
      <c r="EG21" s="122" t="str">
        <f t="shared" si="25"/>
        <v>Y9M7</v>
      </c>
      <c r="EH21" s="122" t="str">
        <f t="shared" si="25"/>
        <v>Y9M8</v>
      </c>
      <c r="EI21" s="122" t="str">
        <f t="shared" si="25"/>
        <v>Y9M9</v>
      </c>
      <c r="EJ21" s="122" t="str">
        <f t="shared" si="25"/>
        <v>Y9M10</v>
      </c>
      <c r="EK21" s="122" t="str">
        <f t="shared" si="25"/>
        <v>Y9M11</v>
      </c>
      <c r="EL21" s="122" t="str">
        <f t="shared" si="25"/>
        <v>Y9M12</v>
      </c>
      <c r="EM21" s="122" t="str">
        <f t="shared" si="25"/>
        <v>Y10M1</v>
      </c>
      <c r="EN21" s="122" t="str">
        <f t="shared" si="25"/>
        <v>Y10M2</v>
      </c>
      <c r="EO21" s="122" t="str">
        <f t="shared" si="25"/>
        <v>Y10M3</v>
      </c>
      <c r="EP21" s="122" t="str">
        <f t="shared" si="25"/>
        <v>Y10M4</v>
      </c>
      <c r="EQ21" s="122" t="str">
        <f t="shared" si="25"/>
        <v>Y10M5</v>
      </c>
      <c r="ER21" s="122" t="str">
        <f t="shared" si="25"/>
        <v>Y10M6</v>
      </c>
      <c r="ES21" s="122" t="str">
        <f t="shared" si="25"/>
        <v>Y10M7</v>
      </c>
      <c r="ET21" s="122" t="str">
        <f t="shared" si="25"/>
        <v>Y10M8</v>
      </c>
      <c r="EU21" s="122" t="str">
        <f t="shared" si="25"/>
        <v>Y10M9</v>
      </c>
      <c r="EV21" s="122" t="str">
        <f t="shared" si="25"/>
        <v>Y10M10</v>
      </c>
      <c r="EW21" s="122" t="str">
        <f t="shared" si="25"/>
        <v>Y10M11</v>
      </c>
      <c r="EX21" s="122" t="str">
        <f t="shared" si="25"/>
        <v>Y10M12</v>
      </c>
      <c r="EY21" s="84"/>
      <c r="EZ21" s="95" t="s">
        <v>124</v>
      </c>
      <c r="FB21" s="84"/>
    </row>
    <row r="22" spans="1:158" outlineLevel="1">
      <c r="A22" s="132" t="s">
        <v>125</v>
      </c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121" t="str">
        <f t="shared" ref="AF22:CQ22" si="26">IF(AF16&lt;0,"Pre","Q"&amp;INT((AF16-1)/3)+1)</f>
        <v>Pre</v>
      </c>
      <c r="AG22" s="122" t="str">
        <f t="shared" si="26"/>
        <v>Pre</v>
      </c>
      <c r="AH22" s="122" t="str">
        <f t="shared" si="26"/>
        <v>Pre</v>
      </c>
      <c r="AI22" s="122" t="str">
        <f t="shared" si="26"/>
        <v>Q1</v>
      </c>
      <c r="AJ22" s="122" t="str">
        <f t="shared" si="26"/>
        <v>Q1</v>
      </c>
      <c r="AK22" s="122" t="str">
        <f t="shared" si="26"/>
        <v>Q1</v>
      </c>
      <c r="AL22" s="122" t="str">
        <f t="shared" si="26"/>
        <v>Q2</v>
      </c>
      <c r="AM22" s="122" t="str">
        <f t="shared" si="26"/>
        <v>Q2</v>
      </c>
      <c r="AN22" s="122" t="str">
        <f t="shared" si="26"/>
        <v>Q2</v>
      </c>
      <c r="AO22" s="122" t="str">
        <f t="shared" si="26"/>
        <v>Q3</v>
      </c>
      <c r="AP22" s="122" t="str">
        <f t="shared" si="26"/>
        <v>Q3</v>
      </c>
      <c r="AQ22" s="122" t="str">
        <f t="shared" si="26"/>
        <v>Q3</v>
      </c>
      <c r="AR22" s="122" t="str">
        <f t="shared" si="26"/>
        <v>Q4</v>
      </c>
      <c r="AS22" s="122" t="str">
        <f t="shared" si="26"/>
        <v>Q4</v>
      </c>
      <c r="AT22" s="122" t="str">
        <f t="shared" si="26"/>
        <v>Q4</v>
      </c>
      <c r="AU22" s="122" t="str">
        <f t="shared" si="26"/>
        <v>Q5</v>
      </c>
      <c r="AV22" s="122" t="str">
        <f t="shared" si="26"/>
        <v>Q5</v>
      </c>
      <c r="AW22" s="122" t="str">
        <f t="shared" si="26"/>
        <v>Q5</v>
      </c>
      <c r="AX22" s="122" t="str">
        <f t="shared" si="26"/>
        <v>Q6</v>
      </c>
      <c r="AY22" s="122" t="str">
        <f t="shared" si="26"/>
        <v>Q6</v>
      </c>
      <c r="AZ22" s="122" t="str">
        <f t="shared" si="26"/>
        <v>Q6</v>
      </c>
      <c r="BA22" s="122" t="str">
        <f t="shared" si="26"/>
        <v>Q7</v>
      </c>
      <c r="BB22" s="122" t="str">
        <f t="shared" si="26"/>
        <v>Q7</v>
      </c>
      <c r="BC22" s="122" t="str">
        <f t="shared" si="26"/>
        <v>Q7</v>
      </c>
      <c r="BD22" s="122" t="str">
        <f t="shared" si="26"/>
        <v>Q8</v>
      </c>
      <c r="BE22" s="122" t="str">
        <f t="shared" si="26"/>
        <v>Q8</v>
      </c>
      <c r="BF22" s="122" t="str">
        <f t="shared" si="26"/>
        <v>Q8</v>
      </c>
      <c r="BG22" s="122" t="str">
        <f t="shared" si="26"/>
        <v>Q9</v>
      </c>
      <c r="BH22" s="122" t="str">
        <f t="shared" si="26"/>
        <v>Q9</v>
      </c>
      <c r="BI22" s="122" t="str">
        <f t="shared" si="26"/>
        <v>Q9</v>
      </c>
      <c r="BJ22" s="122" t="str">
        <f t="shared" si="26"/>
        <v>Q10</v>
      </c>
      <c r="BK22" s="122" t="str">
        <f t="shared" si="26"/>
        <v>Q10</v>
      </c>
      <c r="BL22" s="122" t="str">
        <f t="shared" si="26"/>
        <v>Q10</v>
      </c>
      <c r="BM22" s="122" t="str">
        <f t="shared" si="26"/>
        <v>Q11</v>
      </c>
      <c r="BN22" s="122" t="str">
        <f t="shared" si="26"/>
        <v>Q11</v>
      </c>
      <c r="BO22" s="122" t="str">
        <f t="shared" si="26"/>
        <v>Q11</v>
      </c>
      <c r="BP22" s="122" t="str">
        <f t="shared" si="26"/>
        <v>Q12</v>
      </c>
      <c r="BQ22" s="122" t="str">
        <f t="shared" si="26"/>
        <v>Q12</v>
      </c>
      <c r="BR22" s="122" t="str">
        <f t="shared" si="26"/>
        <v>Q12</v>
      </c>
      <c r="BS22" s="122" t="str">
        <f t="shared" si="26"/>
        <v>Q13</v>
      </c>
      <c r="BT22" s="122" t="str">
        <f t="shared" si="26"/>
        <v>Q13</v>
      </c>
      <c r="BU22" s="122" t="str">
        <f t="shared" si="26"/>
        <v>Q13</v>
      </c>
      <c r="BV22" s="122" t="str">
        <f t="shared" si="26"/>
        <v>Q14</v>
      </c>
      <c r="BW22" s="122" t="str">
        <f t="shared" si="26"/>
        <v>Q14</v>
      </c>
      <c r="BX22" s="122" t="str">
        <f t="shared" si="26"/>
        <v>Q14</v>
      </c>
      <c r="BY22" s="122" t="str">
        <f t="shared" si="26"/>
        <v>Q15</v>
      </c>
      <c r="BZ22" s="122" t="str">
        <f t="shared" si="26"/>
        <v>Q15</v>
      </c>
      <c r="CA22" s="122" t="str">
        <f t="shared" si="26"/>
        <v>Q15</v>
      </c>
      <c r="CB22" s="122" t="str">
        <f t="shared" si="26"/>
        <v>Q16</v>
      </c>
      <c r="CC22" s="122" t="str">
        <f t="shared" si="26"/>
        <v>Q16</v>
      </c>
      <c r="CD22" s="122" t="str">
        <f t="shared" si="26"/>
        <v>Q16</v>
      </c>
      <c r="CE22" s="122" t="str">
        <f t="shared" si="26"/>
        <v>Q17</v>
      </c>
      <c r="CF22" s="122" t="str">
        <f t="shared" si="26"/>
        <v>Q17</v>
      </c>
      <c r="CG22" s="122" t="str">
        <f t="shared" si="26"/>
        <v>Q17</v>
      </c>
      <c r="CH22" s="122" t="str">
        <f t="shared" si="26"/>
        <v>Q18</v>
      </c>
      <c r="CI22" s="122" t="str">
        <f t="shared" si="26"/>
        <v>Q18</v>
      </c>
      <c r="CJ22" s="122" t="str">
        <f t="shared" si="26"/>
        <v>Q18</v>
      </c>
      <c r="CK22" s="122" t="str">
        <f t="shared" si="26"/>
        <v>Q19</v>
      </c>
      <c r="CL22" s="122" t="str">
        <f t="shared" si="26"/>
        <v>Q19</v>
      </c>
      <c r="CM22" s="122" t="str">
        <f t="shared" si="26"/>
        <v>Q19</v>
      </c>
      <c r="CN22" s="122" t="str">
        <f t="shared" si="26"/>
        <v>Q20</v>
      </c>
      <c r="CO22" s="122" t="str">
        <f t="shared" si="26"/>
        <v>Q20</v>
      </c>
      <c r="CP22" s="122" t="str">
        <f t="shared" si="26"/>
        <v>Q20</v>
      </c>
      <c r="CQ22" s="122" t="str">
        <f t="shared" si="26"/>
        <v>Q21</v>
      </c>
      <c r="CR22" s="122" t="str">
        <f t="shared" ref="CR22:EX22" si="27">IF(CR16&lt;0,"Pre","Q"&amp;INT((CR16-1)/3)+1)</f>
        <v>Q21</v>
      </c>
      <c r="CS22" s="122" t="str">
        <f t="shared" si="27"/>
        <v>Q21</v>
      </c>
      <c r="CT22" s="122" t="str">
        <f t="shared" si="27"/>
        <v>Q22</v>
      </c>
      <c r="CU22" s="122" t="str">
        <f t="shared" si="27"/>
        <v>Q22</v>
      </c>
      <c r="CV22" s="122" t="str">
        <f t="shared" si="27"/>
        <v>Q22</v>
      </c>
      <c r="CW22" s="122" t="str">
        <f t="shared" si="27"/>
        <v>Q23</v>
      </c>
      <c r="CX22" s="122" t="str">
        <f t="shared" si="27"/>
        <v>Q23</v>
      </c>
      <c r="CY22" s="122" t="str">
        <f t="shared" si="27"/>
        <v>Q23</v>
      </c>
      <c r="CZ22" s="122" t="str">
        <f t="shared" si="27"/>
        <v>Q24</v>
      </c>
      <c r="DA22" s="122" t="str">
        <f t="shared" si="27"/>
        <v>Q24</v>
      </c>
      <c r="DB22" s="122" t="str">
        <f t="shared" si="27"/>
        <v>Q24</v>
      </c>
      <c r="DC22" s="122" t="str">
        <f t="shared" si="27"/>
        <v>Q25</v>
      </c>
      <c r="DD22" s="122" t="str">
        <f t="shared" si="27"/>
        <v>Q25</v>
      </c>
      <c r="DE22" s="122" t="str">
        <f t="shared" si="27"/>
        <v>Q25</v>
      </c>
      <c r="DF22" s="122" t="str">
        <f t="shared" si="27"/>
        <v>Q26</v>
      </c>
      <c r="DG22" s="122" t="str">
        <f t="shared" si="27"/>
        <v>Q26</v>
      </c>
      <c r="DH22" s="122" t="str">
        <f t="shared" si="27"/>
        <v>Q26</v>
      </c>
      <c r="DI22" s="122" t="str">
        <f t="shared" si="27"/>
        <v>Q27</v>
      </c>
      <c r="DJ22" s="122" t="str">
        <f t="shared" si="27"/>
        <v>Q27</v>
      </c>
      <c r="DK22" s="122" t="str">
        <f t="shared" si="27"/>
        <v>Q27</v>
      </c>
      <c r="DL22" s="122" t="str">
        <f t="shared" si="27"/>
        <v>Q28</v>
      </c>
      <c r="DM22" s="122" t="str">
        <f t="shared" si="27"/>
        <v>Q28</v>
      </c>
      <c r="DN22" s="122" t="str">
        <f t="shared" si="27"/>
        <v>Q28</v>
      </c>
      <c r="DO22" s="122" t="str">
        <f t="shared" si="27"/>
        <v>Q29</v>
      </c>
      <c r="DP22" s="122" t="str">
        <f t="shared" si="27"/>
        <v>Q29</v>
      </c>
      <c r="DQ22" s="122" t="str">
        <f t="shared" si="27"/>
        <v>Q29</v>
      </c>
      <c r="DR22" s="122" t="str">
        <f t="shared" si="27"/>
        <v>Q30</v>
      </c>
      <c r="DS22" s="122" t="str">
        <f t="shared" si="27"/>
        <v>Q30</v>
      </c>
      <c r="DT22" s="122" t="str">
        <f t="shared" si="27"/>
        <v>Q30</v>
      </c>
      <c r="DU22" s="122" t="str">
        <f t="shared" si="27"/>
        <v>Q31</v>
      </c>
      <c r="DV22" s="122" t="str">
        <f t="shared" si="27"/>
        <v>Q31</v>
      </c>
      <c r="DW22" s="122" t="str">
        <f t="shared" si="27"/>
        <v>Q31</v>
      </c>
      <c r="DX22" s="122" t="str">
        <f t="shared" si="27"/>
        <v>Q32</v>
      </c>
      <c r="DY22" s="122" t="str">
        <f t="shared" si="27"/>
        <v>Q32</v>
      </c>
      <c r="DZ22" s="122" t="str">
        <f t="shared" si="27"/>
        <v>Q32</v>
      </c>
      <c r="EA22" s="122" t="str">
        <f t="shared" si="27"/>
        <v>Q33</v>
      </c>
      <c r="EB22" s="122" t="str">
        <f t="shared" si="27"/>
        <v>Q33</v>
      </c>
      <c r="EC22" s="122" t="str">
        <f t="shared" si="27"/>
        <v>Q33</v>
      </c>
      <c r="ED22" s="122" t="str">
        <f t="shared" si="27"/>
        <v>Q34</v>
      </c>
      <c r="EE22" s="122" t="str">
        <f t="shared" si="27"/>
        <v>Q34</v>
      </c>
      <c r="EF22" s="122" t="str">
        <f t="shared" si="27"/>
        <v>Q34</v>
      </c>
      <c r="EG22" s="122" t="str">
        <f t="shared" si="27"/>
        <v>Q35</v>
      </c>
      <c r="EH22" s="122" t="str">
        <f t="shared" si="27"/>
        <v>Q35</v>
      </c>
      <c r="EI22" s="122" t="str">
        <f t="shared" si="27"/>
        <v>Q35</v>
      </c>
      <c r="EJ22" s="122" t="str">
        <f t="shared" si="27"/>
        <v>Q36</v>
      </c>
      <c r="EK22" s="122" t="str">
        <f t="shared" si="27"/>
        <v>Q36</v>
      </c>
      <c r="EL22" s="122" t="str">
        <f t="shared" si="27"/>
        <v>Q36</v>
      </c>
      <c r="EM22" s="122" t="str">
        <f t="shared" si="27"/>
        <v>Q37</v>
      </c>
      <c r="EN22" s="122" t="str">
        <f t="shared" si="27"/>
        <v>Q37</v>
      </c>
      <c r="EO22" s="122" t="str">
        <f t="shared" si="27"/>
        <v>Q37</v>
      </c>
      <c r="EP22" s="122" t="str">
        <f t="shared" si="27"/>
        <v>Q38</v>
      </c>
      <c r="EQ22" s="122" t="str">
        <f t="shared" si="27"/>
        <v>Q38</v>
      </c>
      <c r="ER22" s="122" t="str">
        <f t="shared" si="27"/>
        <v>Q38</v>
      </c>
      <c r="ES22" s="122" t="str">
        <f t="shared" si="27"/>
        <v>Q39</v>
      </c>
      <c r="ET22" s="122" t="str">
        <f t="shared" si="27"/>
        <v>Q39</v>
      </c>
      <c r="EU22" s="122" t="str">
        <f t="shared" si="27"/>
        <v>Q39</v>
      </c>
      <c r="EV22" s="122" t="str">
        <f t="shared" si="27"/>
        <v>Q40</v>
      </c>
      <c r="EW22" s="122" t="str">
        <f t="shared" si="27"/>
        <v>Q40</v>
      </c>
      <c r="EX22" s="122" t="str">
        <f t="shared" si="27"/>
        <v>Q40</v>
      </c>
      <c r="EY22" s="84"/>
      <c r="EZ22" s="95" t="s">
        <v>126</v>
      </c>
      <c r="FB22" s="84"/>
    </row>
    <row r="23" spans="1:158" outlineLevel="1">
      <c r="A23" s="132" t="s">
        <v>127</v>
      </c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117">
        <v>1</v>
      </c>
      <c r="AG23" s="118">
        <f t="shared" ref="AG23:BK23" si="28">IF(AND(PreContractStartDateIn&lt;=DateToMth,DateToMth&lt;=ContractEndDateIn),1,0)</f>
        <v>1</v>
      </c>
      <c r="AH23" s="118">
        <f t="shared" si="28"/>
        <v>1</v>
      </c>
      <c r="AI23" s="118">
        <f t="shared" si="28"/>
        <v>1</v>
      </c>
      <c r="AJ23" s="118">
        <f t="shared" si="28"/>
        <v>1</v>
      </c>
      <c r="AK23" s="118">
        <f t="shared" si="28"/>
        <v>1</v>
      </c>
      <c r="AL23" s="118">
        <f t="shared" si="28"/>
        <v>1</v>
      </c>
      <c r="AM23" s="118">
        <f t="shared" si="28"/>
        <v>1</v>
      </c>
      <c r="AN23" s="118">
        <f t="shared" si="28"/>
        <v>1</v>
      </c>
      <c r="AO23" s="118">
        <f t="shared" si="28"/>
        <v>1</v>
      </c>
      <c r="AP23" s="118">
        <f t="shared" si="28"/>
        <v>1</v>
      </c>
      <c r="AQ23" s="118">
        <f t="shared" si="28"/>
        <v>1</v>
      </c>
      <c r="AR23" s="118">
        <f t="shared" si="28"/>
        <v>1</v>
      </c>
      <c r="AS23" s="118">
        <f t="shared" si="28"/>
        <v>1</v>
      </c>
      <c r="AT23" s="118">
        <f t="shared" si="28"/>
        <v>1</v>
      </c>
      <c r="AU23" s="118">
        <f t="shared" si="28"/>
        <v>1</v>
      </c>
      <c r="AV23" s="118">
        <f t="shared" si="28"/>
        <v>1</v>
      </c>
      <c r="AW23" s="118">
        <f t="shared" si="28"/>
        <v>1</v>
      </c>
      <c r="AX23" s="118">
        <f t="shared" si="28"/>
        <v>1</v>
      </c>
      <c r="AY23" s="118">
        <f t="shared" si="28"/>
        <v>1</v>
      </c>
      <c r="AZ23" s="118">
        <f t="shared" si="28"/>
        <v>1</v>
      </c>
      <c r="BA23" s="118">
        <f t="shared" si="28"/>
        <v>1</v>
      </c>
      <c r="BB23" s="118">
        <f t="shared" si="28"/>
        <v>1</v>
      </c>
      <c r="BC23" s="118">
        <f t="shared" si="28"/>
        <v>1</v>
      </c>
      <c r="BD23" s="118">
        <f t="shared" si="28"/>
        <v>1</v>
      </c>
      <c r="BE23" s="118">
        <f t="shared" si="28"/>
        <v>1</v>
      </c>
      <c r="BF23" s="118">
        <f t="shared" si="28"/>
        <v>1</v>
      </c>
      <c r="BG23" s="118">
        <f t="shared" si="28"/>
        <v>1</v>
      </c>
      <c r="BH23" s="118">
        <f t="shared" si="28"/>
        <v>1</v>
      </c>
      <c r="BI23" s="118">
        <f t="shared" si="28"/>
        <v>1</v>
      </c>
      <c r="BJ23" s="118">
        <f t="shared" si="28"/>
        <v>1</v>
      </c>
      <c r="BK23" s="118">
        <f t="shared" si="28"/>
        <v>1</v>
      </c>
      <c r="BL23" s="118">
        <f t="shared" ref="BL23:CQ23" si="29">IF(AND(PreContractStartDateIn&lt;=DateToMth,DateToMth&lt;=ContractEndDateIn),1,0)</f>
        <v>1</v>
      </c>
      <c r="BM23" s="118">
        <f t="shared" si="29"/>
        <v>1</v>
      </c>
      <c r="BN23" s="118">
        <f t="shared" si="29"/>
        <v>1</v>
      </c>
      <c r="BO23" s="118">
        <f t="shared" si="29"/>
        <v>1</v>
      </c>
      <c r="BP23" s="118">
        <f t="shared" si="29"/>
        <v>1</v>
      </c>
      <c r="BQ23" s="118">
        <f t="shared" si="29"/>
        <v>1</v>
      </c>
      <c r="BR23" s="118">
        <f t="shared" si="29"/>
        <v>1</v>
      </c>
      <c r="BS23" s="118">
        <f t="shared" si="29"/>
        <v>1</v>
      </c>
      <c r="BT23" s="118">
        <f t="shared" si="29"/>
        <v>1</v>
      </c>
      <c r="BU23" s="118">
        <f t="shared" si="29"/>
        <v>1</v>
      </c>
      <c r="BV23" s="118">
        <f t="shared" si="29"/>
        <v>1</v>
      </c>
      <c r="BW23" s="118">
        <f t="shared" si="29"/>
        <v>1</v>
      </c>
      <c r="BX23" s="118">
        <f t="shared" si="29"/>
        <v>1</v>
      </c>
      <c r="BY23" s="118">
        <f t="shared" si="29"/>
        <v>1</v>
      </c>
      <c r="BZ23" s="118">
        <f t="shared" si="29"/>
        <v>1</v>
      </c>
      <c r="CA23" s="118">
        <f t="shared" si="29"/>
        <v>1</v>
      </c>
      <c r="CB23" s="118">
        <f t="shared" si="29"/>
        <v>1</v>
      </c>
      <c r="CC23" s="118">
        <f t="shared" si="29"/>
        <v>1</v>
      </c>
      <c r="CD23" s="118">
        <f t="shared" si="29"/>
        <v>1</v>
      </c>
      <c r="CE23" s="118">
        <f t="shared" si="29"/>
        <v>1</v>
      </c>
      <c r="CF23" s="118">
        <f t="shared" si="29"/>
        <v>1</v>
      </c>
      <c r="CG23" s="118">
        <f t="shared" si="29"/>
        <v>1</v>
      </c>
      <c r="CH23" s="118">
        <f t="shared" si="29"/>
        <v>1</v>
      </c>
      <c r="CI23" s="118">
        <f t="shared" si="29"/>
        <v>1</v>
      </c>
      <c r="CJ23" s="118">
        <f t="shared" si="29"/>
        <v>1</v>
      </c>
      <c r="CK23" s="118">
        <f t="shared" si="29"/>
        <v>1</v>
      </c>
      <c r="CL23" s="118">
        <f t="shared" si="29"/>
        <v>1</v>
      </c>
      <c r="CM23" s="118">
        <f t="shared" si="29"/>
        <v>1</v>
      </c>
      <c r="CN23" s="118">
        <f t="shared" si="29"/>
        <v>1</v>
      </c>
      <c r="CO23" s="118">
        <f t="shared" si="29"/>
        <v>1</v>
      </c>
      <c r="CP23" s="118">
        <f t="shared" si="29"/>
        <v>1</v>
      </c>
      <c r="CQ23" s="118">
        <f t="shared" si="29"/>
        <v>1</v>
      </c>
      <c r="CR23" s="118">
        <f t="shared" ref="CR23:DW23" si="30">IF(AND(PreContractStartDateIn&lt;=DateToMth,DateToMth&lt;=ContractEndDateIn),1,0)</f>
        <v>1</v>
      </c>
      <c r="CS23" s="118">
        <f t="shared" si="30"/>
        <v>1</v>
      </c>
      <c r="CT23" s="118">
        <f t="shared" si="30"/>
        <v>0</v>
      </c>
      <c r="CU23" s="118">
        <f t="shared" si="30"/>
        <v>0</v>
      </c>
      <c r="CV23" s="118">
        <f t="shared" si="30"/>
        <v>0</v>
      </c>
      <c r="CW23" s="118">
        <f t="shared" si="30"/>
        <v>0</v>
      </c>
      <c r="CX23" s="118">
        <f t="shared" si="30"/>
        <v>0</v>
      </c>
      <c r="CY23" s="118">
        <f t="shared" si="30"/>
        <v>0</v>
      </c>
      <c r="CZ23" s="118">
        <f t="shared" si="30"/>
        <v>0</v>
      </c>
      <c r="DA23" s="118">
        <f t="shared" si="30"/>
        <v>0</v>
      </c>
      <c r="DB23" s="118">
        <f t="shared" si="30"/>
        <v>0</v>
      </c>
      <c r="DC23" s="118">
        <f t="shared" si="30"/>
        <v>0</v>
      </c>
      <c r="DD23" s="118">
        <f t="shared" si="30"/>
        <v>0</v>
      </c>
      <c r="DE23" s="118">
        <f t="shared" si="30"/>
        <v>0</v>
      </c>
      <c r="DF23" s="118">
        <f t="shared" si="30"/>
        <v>0</v>
      </c>
      <c r="DG23" s="118">
        <f t="shared" si="30"/>
        <v>0</v>
      </c>
      <c r="DH23" s="118">
        <f t="shared" si="30"/>
        <v>0</v>
      </c>
      <c r="DI23" s="118">
        <f t="shared" si="30"/>
        <v>0</v>
      </c>
      <c r="DJ23" s="118">
        <f t="shared" si="30"/>
        <v>0</v>
      </c>
      <c r="DK23" s="118">
        <f t="shared" si="30"/>
        <v>0</v>
      </c>
      <c r="DL23" s="118">
        <f t="shared" si="30"/>
        <v>0</v>
      </c>
      <c r="DM23" s="118">
        <f t="shared" si="30"/>
        <v>0</v>
      </c>
      <c r="DN23" s="118">
        <f t="shared" si="30"/>
        <v>0</v>
      </c>
      <c r="DO23" s="118">
        <f t="shared" si="30"/>
        <v>0</v>
      </c>
      <c r="DP23" s="118">
        <f t="shared" si="30"/>
        <v>0</v>
      </c>
      <c r="DQ23" s="118">
        <f t="shared" si="30"/>
        <v>0</v>
      </c>
      <c r="DR23" s="118">
        <f t="shared" si="30"/>
        <v>0</v>
      </c>
      <c r="DS23" s="118">
        <f t="shared" si="30"/>
        <v>0</v>
      </c>
      <c r="DT23" s="118">
        <f t="shared" si="30"/>
        <v>0</v>
      </c>
      <c r="DU23" s="118">
        <f t="shared" si="30"/>
        <v>0</v>
      </c>
      <c r="DV23" s="118">
        <f t="shared" si="30"/>
        <v>0</v>
      </c>
      <c r="DW23" s="118">
        <f t="shared" si="30"/>
        <v>0</v>
      </c>
      <c r="DX23" s="118">
        <f t="shared" ref="DX23:EX23" si="31">IF(AND(PreContractStartDateIn&lt;=DateToMth,DateToMth&lt;=ContractEndDateIn),1,0)</f>
        <v>0</v>
      </c>
      <c r="DY23" s="118">
        <f t="shared" si="31"/>
        <v>0</v>
      </c>
      <c r="DZ23" s="118">
        <f t="shared" si="31"/>
        <v>0</v>
      </c>
      <c r="EA23" s="118">
        <f t="shared" si="31"/>
        <v>0</v>
      </c>
      <c r="EB23" s="118">
        <f t="shared" si="31"/>
        <v>0</v>
      </c>
      <c r="EC23" s="118">
        <f t="shared" si="31"/>
        <v>0</v>
      </c>
      <c r="ED23" s="118">
        <f t="shared" si="31"/>
        <v>0</v>
      </c>
      <c r="EE23" s="118">
        <f t="shared" si="31"/>
        <v>0</v>
      </c>
      <c r="EF23" s="118">
        <f t="shared" si="31"/>
        <v>0</v>
      </c>
      <c r="EG23" s="118">
        <f t="shared" si="31"/>
        <v>0</v>
      </c>
      <c r="EH23" s="118">
        <f t="shared" si="31"/>
        <v>0</v>
      </c>
      <c r="EI23" s="118">
        <f t="shared" si="31"/>
        <v>0</v>
      </c>
      <c r="EJ23" s="118">
        <f t="shared" si="31"/>
        <v>0</v>
      </c>
      <c r="EK23" s="118">
        <f t="shared" si="31"/>
        <v>0</v>
      </c>
      <c r="EL23" s="118">
        <f t="shared" si="31"/>
        <v>0</v>
      </c>
      <c r="EM23" s="118">
        <f t="shared" si="31"/>
        <v>0</v>
      </c>
      <c r="EN23" s="118">
        <f t="shared" si="31"/>
        <v>0</v>
      </c>
      <c r="EO23" s="118">
        <f t="shared" si="31"/>
        <v>0</v>
      </c>
      <c r="EP23" s="118">
        <f t="shared" si="31"/>
        <v>0</v>
      </c>
      <c r="EQ23" s="118">
        <f t="shared" si="31"/>
        <v>0</v>
      </c>
      <c r="ER23" s="118">
        <f t="shared" si="31"/>
        <v>0</v>
      </c>
      <c r="ES23" s="118">
        <f t="shared" si="31"/>
        <v>0</v>
      </c>
      <c r="ET23" s="118">
        <f t="shared" si="31"/>
        <v>0</v>
      </c>
      <c r="EU23" s="118">
        <f t="shared" si="31"/>
        <v>0</v>
      </c>
      <c r="EV23" s="118">
        <f t="shared" si="31"/>
        <v>0</v>
      </c>
      <c r="EW23" s="118">
        <f t="shared" si="31"/>
        <v>0</v>
      </c>
      <c r="EX23" s="118">
        <f t="shared" si="31"/>
        <v>0</v>
      </c>
      <c r="EY23" s="84"/>
      <c r="EZ23" s="95" t="s">
        <v>128</v>
      </c>
      <c r="FB23" s="84"/>
    </row>
    <row r="24" spans="1:158">
      <c r="A24" s="133"/>
      <c r="B24" s="92"/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  <c r="BA24" s="92"/>
      <c r="BB24" s="92"/>
      <c r="BC24" s="92"/>
      <c r="BD24" s="92"/>
      <c r="BE24" s="92"/>
      <c r="BF24" s="92"/>
      <c r="BG24" s="92"/>
      <c r="BH24" s="92"/>
      <c r="BI24" s="92"/>
      <c r="BJ24" s="92"/>
      <c r="BK24" s="92"/>
      <c r="BL24" s="92"/>
      <c r="BM24" s="92"/>
      <c r="BN24" s="92"/>
      <c r="BO24" s="92"/>
      <c r="BP24" s="92"/>
      <c r="BQ24" s="92"/>
      <c r="BR24" s="92"/>
      <c r="BS24" s="92"/>
      <c r="BT24" s="92"/>
      <c r="BU24" s="92"/>
      <c r="BV24" s="92"/>
      <c r="BW24" s="92"/>
      <c r="BX24" s="92"/>
      <c r="BY24" s="92"/>
      <c r="BZ24" s="92"/>
      <c r="CA24" s="92"/>
      <c r="CB24" s="92"/>
      <c r="CC24" s="92"/>
      <c r="CD24" s="92"/>
      <c r="CE24" s="92"/>
      <c r="CF24" s="92"/>
      <c r="CG24" s="92"/>
      <c r="CH24" s="92"/>
      <c r="CI24" s="92"/>
      <c r="CJ24" s="92"/>
      <c r="CK24" s="92"/>
      <c r="CL24" s="92"/>
      <c r="CM24" s="92"/>
      <c r="CN24" s="92"/>
      <c r="CO24" s="92"/>
      <c r="CP24" s="92"/>
      <c r="CQ24" s="92"/>
      <c r="CR24" s="92"/>
      <c r="CS24" s="92"/>
      <c r="CT24" s="92"/>
      <c r="CU24" s="92"/>
      <c r="CV24" s="92"/>
      <c r="CW24" s="92"/>
      <c r="CX24" s="92"/>
      <c r="CY24" s="92"/>
      <c r="CZ24" s="92"/>
      <c r="DA24" s="92"/>
      <c r="DB24" s="92"/>
      <c r="DC24" s="92"/>
      <c r="DD24" s="92"/>
      <c r="DE24" s="92"/>
      <c r="DF24" s="92"/>
      <c r="DG24" s="92"/>
      <c r="DH24" s="92"/>
      <c r="DI24" s="92"/>
      <c r="DJ24" s="92"/>
      <c r="DK24" s="92"/>
      <c r="DL24" s="92"/>
      <c r="DM24" s="92"/>
      <c r="DN24" s="92"/>
      <c r="DO24" s="92"/>
      <c r="DP24" s="92"/>
      <c r="DQ24" s="92"/>
      <c r="DR24" s="92"/>
      <c r="DS24" s="92"/>
      <c r="DT24" s="92"/>
      <c r="DU24" s="92"/>
      <c r="DV24" s="92"/>
      <c r="DW24" s="92"/>
      <c r="DX24" s="92"/>
      <c r="DY24" s="92"/>
      <c r="DZ24" s="92"/>
      <c r="EA24" s="92"/>
      <c r="EB24" s="92"/>
      <c r="EC24" s="92"/>
      <c r="ED24" s="92"/>
      <c r="EE24" s="92"/>
      <c r="EF24" s="92"/>
      <c r="EG24" s="92"/>
      <c r="EH24" s="92"/>
      <c r="EI24" s="92"/>
      <c r="EJ24" s="92"/>
      <c r="EK24" s="92"/>
      <c r="EL24" s="92"/>
      <c r="EM24" s="92"/>
      <c r="EN24" s="92"/>
      <c r="EO24" s="92"/>
      <c r="EP24" s="92"/>
      <c r="EQ24" s="92"/>
      <c r="ER24" s="92"/>
      <c r="ES24" s="92"/>
      <c r="ET24" s="92"/>
      <c r="EU24" s="92"/>
      <c r="EV24" s="92"/>
      <c r="EW24" s="92"/>
      <c r="EX24" s="92"/>
      <c r="EY24" s="87"/>
      <c r="FB24" s="87"/>
    </row>
    <row r="25" spans="1:158" s="80" customFormat="1" ht="15">
      <c r="A25" s="134" t="s">
        <v>87</v>
      </c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89"/>
      <c r="BC25" s="89"/>
      <c r="BD25" s="89"/>
      <c r="BE25" s="89"/>
      <c r="BF25" s="89"/>
      <c r="BG25" s="89"/>
      <c r="BH25" s="89"/>
      <c r="BI25" s="89"/>
      <c r="BJ25" s="89"/>
      <c r="BK25" s="89"/>
      <c r="BL25" s="89"/>
      <c r="BM25" s="89"/>
      <c r="BN25" s="89"/>
      <c r="BO25" s="89"/>
      <c r="BP25" s="89"/>
      <c r="BQ25" s="89"/>
      <c r="BR25" s="89"/>
      <c r="BS25" s="89"/>
      <c r="BT25" s="89"/>
      <c r="BU25" s="89"/>
      <c r="BV25" s="89"/>
      <c r="BW25" s="89"/>
      <c r="BX25" s="89"/>
      <c r="BY25" s="89"/>
      <c r="BZ25" s="89"/>
      <c r="CA25" s="89"/>
      <c r="CB25" s="89"/>
      <c r="CC25" s="89"/>
      <c r="CD25" s="89"/>
      <c r="CE25" s="89"/>
      <c r="CF25" s="89"/>
      <c r="CG25" s="89"/>
      <c r="CH25" s="89"/>
      <c r="CI25" s="89"/>
      <c r="CJ25" s="89"/>
      <c r="CK25" s="89"/>
      <c r="CL25" s="89"/>
      <c r="CM25" s="89"/>
      <c r="CN25" s="89"/>
      <c r="CO25" s="89"/>
      <c r="CP25" s="89"/>
      <c r="CQ25" s="89"/>
      <c r="CR25" s="89"/>
      <c r="CS25" s="89"/>
      <c r="CT25" s="89"/>
      <c r="CU25" s="89"/>
      <c r="CV25" s="89"/>
      <c r="CW25" s="89"/>
      <c r="CX25" s="89"/>
      <c r="CY25" s="89"/>
      <c r="CZ25" s="89"/>
      <c r="DA25" s="89"/>
      <c r="DB25" s="89"/>
      <c r="DC25" s="89"/>
      <c r="DD25" s="89"/>
      <c r="DE25" s="89"/>
      <c r="DF25" s="89"/>
      <c r="DG25" s="89"/>
      <c r="DH25" s="89"/>
      <c r="DI25" s="89"/>
      <c r="DJ25" s="89"/>
      <c r="DK25" s="89"/>
      <c r="DL25" s="89"/>
      <c r="DM25" s="89"/>
      <c r="DN25" s="89"/>
      <c r="DO25" s="89"/>
      <c r="DP25" s="89"/>
      <c r="DQ25" s="89"/>
      <c r="DR25" s="89"/>
      <c r="DS25" s="89"/>
      <c r="DT25" s="89"/>
      <c r="DU25" s="89"/>
      <c r="DV25" s="89"/>
      <c r="DW25" s="89"/>
      <c r="DX25" s="89"/>
      <c r="DY25" s="89"/>
      <c r="DZ25" s="89"/>
      <c r="EA25" s="89"/>
      <c r="EB25" s="89"/>
      <c r="EC25" s="89"/>
      <c r="ED25" s="89"/>
      <c r="EE25" s="89"/>
      <c r="EF25" s="89"/>
      <c r="EG25" s="89"/>
      <c r="EH25" s="89"/>
      <c r="EI25" s="89"/>
      <c r="EJ25" s="89"/>
      <c r="EK25" s="89"/>
      <c r="EL25" s="89"/>
      <c r="EM25" s="89"/>
      <c r="EN25" s="89"/>
      <c r="EO25" s="89"/>
      <c r="EP25" s="89"/>
      <c r="EQ25" s="90"/>
      <c r="ER25" s="90"/>
      <c r="ES25" s="90"/>
      <c r="ET25" s="90"/>
      <c r="EU25" s="90"/>
      <c r="EV25" s="90"/>
      <c r="EW25" s="90"/>
      <c r="EX25" s="91"/>
      <c r="EY25" s="91"/>
      <c r="EZ25" s="91"/>
      <c r="FA25" s="90"/>
      <c r="FB25" s="91"/>
    </row>
    <row r="26" spans="1:158" outlineLevel="1">
      <c r="A26" s="133"/>
      <c r="B26" s="92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92"/>
      <c r="AO26" s="92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2"/>
      <c r="BA26" s="92"/>
      <c r="BB26" s="92"/>
      <c r="BC26" s="92"/>
      <c r="BD26" s="92"/>
      <c r="BE26" s="92"/>
      <c r="BF26" s="92"/>
      <c r="BG26" s="92"/>
      <c r="BH26" s="92"/>
      <c r="BI26" s="92"/>
      <c r="BJ26" s="92"/>
      <c r="BK26" s="92"/>
      <c r="BL26" s="92"/>
      <c r="BM26" s="92"/>
      <c r="BN26" s="92"/>
      <c r="BO26" s="92"/>
      <c r="BP26" s="92"/>
      <c r="BQ26" s="92"/>
      <c r="BR26" s="92"/>
      <c r="BS26" s="92"/>
      <c r="BT26" s="92"/>
      <c r="BU26" s="92"/>
      <c r="BV26" s="92"/>
      <c r="BW26" s="92"/>
      <c r="BX26" s="92"/>
      <c r="BY26" s="92"/>
      <c r="BZ26" s="92"/>
      <c r="CA26" s="92"/>
      <c r="CB26" s="92"/>
      <c r="CC26" s="92"/>
      <c r="CD26" s="92"/>
      <c r="CE26" s="92"/>
      <c r="CF26" s="92"/>
      <c r="CG26" s="92"/>
      <c r="CH26" s="92"/>
      <c r="CI26" s="92"/>
      <c r="CJ26" s="92"/>
      <c r="CK26" s="92"/>
      <c r="CL26" s="92"/>
      <c r="CM26" s="92"/>
      <c r="CN26" s="92"/>
      <c r="CO26" s="92"/>
      <c r="CP26" s="92"/>
      <c r="CQ26" s="92"/>
      <c r="CR26" s="92"/>
      <c r="CS26" s="92"/>
      <c r="CT26" s="92"/>
      <c r="CU26" s="92"/>
      <c r="CV26" s="92"/>
      <c r="CW26" s="92"/>
      <c r="CX26" s="92"/>
      <c r="CY26" s="92"/>
      <c r="CZ26" s="92"/>
      <c r="DA26" s="92"/>
      <c r="DB26" s="92"/>
      <c r="DC26" s="92"/>
      <c r="DD26" s="92"/>
      <c r="DE26" s="92"/>
      <c r="DF26" s="92"/>
      <c r="DG26" s="92"/>
      <c r="DH26" s="92"/>
      <c r="DI26" s="92"/>
      <c r="DJ26" s="92"/>
      <c r="DK26" s="92"/>
      <c r="DL26" s="92"/>
      <c r="DM26" s="92"/>
      <c r="DN26" s="92"/>
      <c r="DO26" s="92"/>
      <c r="DP26" s="92"/>
      <c r="DQ26" s="92"/>
      <c r="DR26" s="92"/>
      <c r="DS26" s="92"/>
      <c r="DT26" s="92"/>
      <c r="DU26" s="92"/>
      <c r="DV26" s="92"/>
      <c r="DW26" s="92"/>
      <c r="DX26" s="92"/>
      <c r="DY26" s="92"/>
      <c r="DZ26" s="92"/>
      <c r="EA26" s="92"/>
      <c r="EB26" s="92"/>
      <c r="EC26" s="92"/>
      <c r="ED26" s="92"/>
      <c r="EE26" s="92"/>
      <c r="EF26" s="92"/>
      <c r="EG26" s="92"/>
      <c r="EH26" s="92"/>
      <c r="EI26" s="92"/>
      <c r="EJ26" s="92"/>
      <c r="EK26" s="92"/>
      <c r="EL26" s="92"/>
      <c r="EM26" s="92"/>
      <c r="EN26" s="92"/>
      <c r="EO26" s="92"/>
      <c r="EP26" s="92"/>
      <c r="EQ26" s="92"/>
      <c r="ER26" s="92"/>
      <c r="ES26" s="92"/>
      <c r="ET26" s="92"/>
      <c r="EU26" s="92"/>
      <c r="EV26" s="92"/>
      <c r="EW26" s="92"/>
      <c r="EX26" s="92"/>
      <c r="EY26" s="93"/>
      <c r="FB26" s="93"/>
    </row>
    <row r="27" spans="1:158" outlineLevel="1">
      <c r="A27" s="131" t="s">
        <v>88</v>
      </c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123" t="s">
        <v>129</v>
      </c>
      <c r="AG27" s="123" t="s">
        <v>89</v>
      </c>
      <c r="AH27" s="123" t="s">
        <v>90</v>
      </c>
      <c r="AI27" s="123" t="s">
        <v>91</v>
      </c>
      <c r="AJ27" s="123" t="s">
        <v>130</v>
      </c>
      <c r="AK27" s="123" t="s">
        <v>131</v>
      </c>
      <c r="AL27" s="123" t="s">
        <v>132</v>
      </c>
      <c r="AM27" s="123" t="s">
        <v>133</v>
      </c>
      <c r="AN27" s="123" t="s">
        <v>134</v>
      </c>
      <c r="AO27" s="123" t="s">
        <v>135</v>
      </c>
      <c r="AP27" s="123" t="s">
        <v>136</v>
      </c>
      <c r="AQ27" s="124"/>
      <c r="AR27" s="103"/>
      <c r="AS27" s="103"/>
      <c r="AT27" s="92"/>
      <c r="AU27" s="92"/>
      <c r="AV27" s="92"/>
      <c r="AW27" s="92"/>
      <c r="AX27" s="92"/>
      <c r="AY27" s="92"/>
      <c r="AZ27" s="92"/>
      <c r="BA27" s="92"/>
      <c r="BB27" s="92"/>
      <c r="BC27" s="92"/>
      <c r="BD27" s="92"/>
      <c r="BE27" s="92"/>
      <c r="BF27" s="92"/>
      <c r="BG27" s="92"/>
      <c r="BH27" s="92"/>
      <c r="BI27" s="92"/>
      <c r="BJ27" s="92"/>
      <c r="BK27" s="92"/>
      <c r="BL27" s="92"/>
      <c r="BM27" s="92"/>
      <c r="BN27" s="92"/>
      <c r="BO27" s="92"/>
      <c r="BP27" s="92"/>
      <c r="BQ27" s="92"/>
      <c r="BR27" s="92"/>
      <c r="BS27" s="92"/>
      <c r="BT27" s="92"/>
      <c r="BU27" s="92"/>
      <c r="BV27" s="92"/>
      <c r="BW27" s="92"/>
      <c r="BX27" s="92"/>
      <c r="BY27" s="92"/>
      <c r="BZ27" s="92"/>
      <c r="CA27" s="92"/>
      <c r="CB27" s="92"/>
      <c r="CC27" s="92"/>
      <c r="CD27" s="92"/>
      <c r="CE27" s="92"/>
      <c r="CF27" s="92"/>
      <c r="CG27" s="92"/>
      <c r="CH27" s="92"/>
      <c r="CI27" s="92"/>
      <c r="CJ27" s="92"/>
      <c r="CK27" s="92"/>
      <c r="CL27" s="92"/>
      <c r="CM27" s="92"/>
      <c r="CN27" s="92"/>
      <c r="CO27" s="92"/>
      <c r="CP27" s="92"/>
      <c r="CQ27" s="92"/>
      <c r="CR27" s="92"/>
      <c r="CS27" s="92"/>
      <c r="CT27" s="92"/>
      <c r="CU27" s="92"/>
      <c r="CV27" s="92"/>
      <c r="CW27" s="92"/>
      <c r="CX27" s="92"/>
      <c r="CY27" s="92"/>
      <c r="CZ27" s="92"/>
      <c r="DA27" s="92"/>
      <c r="DB27" s="92"/>
      <c r="DC27" s="92"/>
      <c r="DD27" s="92"/>
      <c r="DE27" s="92"/>
      <c r="DF27" s="92"/>
      <c r="DG27" s="92"/>
      <c r="DH27" s="92"/>
      <c r="DI27" s="92"/>
      <c r="DJ27" s="92"/>
      <c r="DK27" s="92"/>
      <c r="DL27" s="92"/>
      <c r="DM27" s="92"/>
      <c r="DN27" s="92"/>
      <c r="DO27" s="92"/>
      <c r="DP27" s="92"/>
      <c r="DQ27" s="92"/>
      <c r="DR27" s="92"/>
      <c r="DS27" s="92"/>
      <c r="DT27" s="92"/>
      <c r="DU27" s="92"/>
      <c r="DV27" s="92"/>
      <c r="DW27" s="92"/>
      <c r="DX27" s="92"/>
      <c r="DY27" s="92"/>
      <c r="DZ27" s="92"/>
      <c r="EA27" s="92"/>
      <c r="EB27" s="92"/>
      <c r="EC27" s="92"/>
      <c r="ED27" s="92"/>
      <c r="EE27" s="92"/>
      <c r="EF27" s="92"/>
      <c r="EG27" s="92"/>
      <c r="EH27" s="92"/>
      <c r="EI27" s="92"/>
      <c r="EJ27" s="92"/>
      <c r="EK27" s="92"/>
      <c r="EL27" s="92"/>
      <c r="EM27" s="92"/>
      <c r="EN27" s="92"/>
      <c r="EO27" s="92"/>
      <c r="EP27" s="92"/>
      <c r="EQ27" s="92"/>
      <c r="ER27" s="92"/>
      <c r="ES27" s="92"/>
      <c r="ET27" s="92"/>
      <c r="EY27" s="84"/>
      <c r="FB27" s="84"/>
    </row>
    <row r="28" spans="1:158" outlineLevel="1">
      <c r="A28" s="131" t="s">
        <v>80</v>
      </c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125">
        <v>39722</v>
      </c>
      <c r="AG28" s="126">
        <f t="shared" ref="AG28:AP28" si="32">AF29+1</f>
        <v>39814</v>
      </c>
      <c r="AH28" s="126">
        <f t="shared" si="32"/>
        <v>40179</v>
      </c>
      <c r="AI28" s="126">
        <f t="shared" si="32"/>
        <v>40544</v>
      </c>
      <c r="AJ28" s="126">
        <f t="shared" si="32"/>
        <v>40909</v>
      </c>
      <c r="AK28" s="126">
        <f t="shared" si="32"/>
        <v>41275</v>
      </c>
      <c r="AL28" s="126">
        <f t="shared" si="32"/>
        <v>41640</v>
      </c>
      <c r="AM28" s="126">
        <f t="shared" si="32"/>
        <v>42005</v>
      </c>
      <c r="AN28" s="126">
        <f t="shared" si="32"/>
        <v>42370</v>
      </c>
      <c r="AO28" s="126">
        <f t="shared" si="32"/>
        <v>42736</v>
      </c>
      <c r="AP28" s="126">
        <f t="shared" si="32"/>
        <v>43101</v>
      </c>
      <c r="AQ28" s="127"/>
      <c r="AR28" s="92"/>
      <c r="AS28" s="92"/>
      <c r="AT28" s="92"/>
      <c r="AU28" s="92"/>
      <c r="AV28" s="92"/>
      <c r="AW28" s="92"/>
      <c r="AX28" s="92"/>
      <c r="AY28" s="92"/>
      <c r="AZ28" s="92"/>
      <c r="BA28" s="92"/>
      <c r="BB28" s="92"/>
      <c r="BC28" s="92"/>
      <c r="BD28" s="92"/>
      <c r="BE28" s="92"/>
      <c r="BF28" s="92"/>
      <c r="BG28" s="92"/>
      <c r="BH28" s="92"/>
      <c r="BI28" s="92"/>
      <c r="BJ28" s="92"/>
      <c r="BK28" s="92"/>
      <c r="BL28" s="92"/>
      <c r="BM28" s="92"/>
      <c r="BN28" s="92"/>
      <c r="BO28" s="92"/>
      <c r="BP28" s="92"/>
      <c r="BQ28" s="92"/>
      <c r="BR28" s="92"/>
      <c r="BS28" s="92"/>
      <c r="BT28" s="92"/>
      <c r="BU28" s="92"/>
      <c r="BV28" s="92"/>
      <c r="BW28" s="92"/>
      <c r="BX28" s="92"/>
      <c r="BY28" s="92"/>
      <c r="BZ28" s="92"/>
      <c r="CA28" s="92"/>
      <c r="CB28" s="92"/>
      <c r="CC28" s="92"/>
      <c r="CD28" s="92"/>
      <c r="CE28" s="92"/>
      <c r="CF28" s="92"/>
      <c r="CG28" s="92"/>
      <c r="CH28" s="92"/>
      <c r="CI28" s="92"/>
      <c r="CJ28" s="92"/>
      <c r="CK28" s="92"/>
      <c r="CL28" s="92"/>
      <c r="CM28" s="92"/>
      <c r="CN28" s="92"/>
      <c r="CO28" s="92"/>
      <c r="CP28" s="92"/>
      <c r="CQ28" s="92"/>
      <c r="CR28" s="92"/>
      <c r="CS28" s="92"/>
      <c r="CT28" s="92"/>
      <c r="CU28" s="92"/>
      <c r="CV28" s="92"/>
      <c r="CW28" s="92"/>
      <c r="CX28" s="92"/>
      <c r="CY28" s="92"/>
      <c r="CZ28" s="92"/>
      <c r="DA28" s="92"/>
      <c r="DB28" s="92"/>
      <c r="DC28" s="92"/>
      <c r="DD28" s="92"/>
      <c r="DE28" s="92"/>
      <c r="DF28" s="92"/>
      <c r="DG28" s="92"/>
      <c r="DH28" s="92"/>
      <c r="DI28" s="92"/>
      <c r="DJ28" s="92"/>
      <c r="DK28" s="92"/>
      <c r="DL28" s="92"/>
      <c r="DM28" s="92"/>
      <c r="DN28" s="92"/>
      <c r="DO28" s="92"/>
      <c r="DP28" s="92"/>
      <c r="DQ28" s="92"/>
      <c r="DR28" s="92"/>
      <c r="DS28" s="92"/>
      <c r="DT28" s="92"/>
      <c r="DU28" s="92"/>
      <c r="DV28" s="92"/>
      <c r="DW28" s="92"/>
      <c r="DX28" s="92"/>
      <c r="DY28" s="92"/>
      <c r="DZ28" s="92"/>
      <c r="EA28" s="92"/>
      <c r="EB28" s="92"/>
      <c r="EC28" s="92"/>
      <c r="ED28" s="92"/>
      <c r="EE28" s="92"/>
      <c r="EF28" s="92"/>
      <c r="EG28" s="92"/>
      <c r="EH28" s="92"/>
      <c r="EI28" s="92"/>
      <c r="EJ28" s="92"/>
      <c r="EK28" s="92"/>
      <c r="EL28" s="92"/>
      <c r="EM28" s="92"/>
      <c r="EN28" s="92"/>
      <c r="EO28" s="92"/>
      <c r="EP28" s="92"/>
      <c r="EQ28" s="92"/>
      <c r="ER28" s="92"/>
      <c r="ES28" s="92"/>
      <c r="ET28" s="92"/>
      <c r="EY28" s="84"/>
      <c r="FB28" s="84"/>
    </row>
    <row r="29" spans="1:158" outlineLevel="1">
      <c r="A29" s="132" t="s">
        <v>81</v>
      </c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125">
        <v>39813</v>
      </c>
      <c r="AG29" s="126">
        <f t="shared" ref="AG29:AP29" si="33">EOMONTH(AG28,11)</f>
        <v>40178</v>
      </c>
      <c r="AH29" s="126">
        <f t="shared" si="33"/>
        <v>40543</v>
      </c>
      <c r="AI29" s="126">
        <f t="shared" si="33"/>
        <v>40908</v>
      </c>
      <c r="AJ29" s="126">
        <f t="shared" si="33"/>
        <v>41274</v>
      </c>
      <c r="AK29" s="126">
        <f t="shared" si="33"/>
        <v>41639</v>
      </c>
      <c r="AL29" s="126">
        <f t="shared" si="33"/>
        <v>42004</v>
      </c>
      <c r="AM29" s="126">
        <f t="shared" si="33"/>
        <v>42369</v>
      </c>
      <c r="AN29" s="126">
        <f t="shared" si="33"/>
        <v>42735</v>
      </c>
      <c r="AO29" s="126">
        <f t="shared" si="33"/>
        <v>43100</v>
      </c>
      <c r="AP29" s="126">
        <f t="shared" si="33"/>
        <v>43465</v>
      </c>
      <c r="AQ29" s="127"/>
      <c r="AR29" s="92"/>
      <c r="AS29" s="92"/>
      <c r="AT29" s="92"/>
      <c r="AU29" s="92"/>
      <c r="AV29" s="92"/>
      <c r="AW29" s="92"/>
      <c r="AX29" s="92"/>
      <c r="AY29" s="92"/>
      <c r="AZ29" s="92"/>
      <c r="BA29" s="92"/>
      <c r="BB29" s="92"/>
      <c r="BC29" s="92"/>
      <c r="BD29" s="92"/>
      <c r="BE29" s="92"/>
      <c r="BF29" s="92"/>
      <c r="BG29" s="92"/>
      <c r="BH29" s="92"/>
      <c r="BI29" s="92"/>
      <c r="BJ29" s="92"/>
      <c r="BK29" s="92"/>
      <c r="BL29" s="92"/>
      <c r="BM29" s="92"/>
      <c r="BN29" s="92"/>
      <c r="BO29" s="92"/>
      <c r="BP29" s="92"/>
      <c r="BQ29" s="92"/>
      <c r="BR29" s="92"/>
      <c r="BS29" s="92"/>
      <c r="BT29" s="92"/>
      <c r="BU29" s="92"/>
      <c r="BV29" s="92"/>
      <c r="BW29" s="92"/>
      <c r="BX29" s="92"/>
      <c r="BY29" s="92"/>
      <c r="BZ29" s="92"/>
      <c r="CA29" s="92"/>
      <c r="CB29" s="92"/>
      <c r="CC29" s="92"/>
      <c r="CD29" s="92"/>
      <c r="CE29" s="92"/>
      <c r="CF29" s="92"/>
      <c r="CG29" s="92"/>
      <c r="CH29" s="92"/>
      <c r="CI29" s="92"/>
      <c r="CJ29" s="92"/>
      <c r="CK29" s="92"/>
      <c r="CL29" s="92"/>
      <c r="CM29" s="92"/>
      <c r="CN29" s="92"/>
      <c r="CO29" s="92"/>
      <c r="CP29" s="92"/>
      <c r="CQ29" s="92"/>
      <c r="CR29" s="92"/>
      <c r="CS29" s="92"/>
      <c r="CT29" s="92"/>
      <c r="CU29" s="92"/>
      <c r="CV29" s="92"/>
      <c r="CW29" s="92"/>
      <c r="CX29" s="92"/>
      <c r="CY29" s="92"/>
      <c r="CZ29" s="92"/>
      <c r="DA29" s="92"/>
      <c r="DB29" s="92"/>
      <c r="DC29" s="92"/>
      <c r="DD29" s="92"/>
      <c r="DE29" s="92"/>
      <c r="DF29" s="92"/>
      <c r="DG29" s="92"/>
      <c r="DH29" s="92"/>
      <c r="DI29" s="92"/>
      <c r="DJ29" s="92"/>
      <c r="DK29" s="92"/>
      <c r="DL29" s="92"/>
      <c r="DM29" s="92"/>
      <c r="DN29" s="92"/>
      <c r="DO29" s="92"/>
      <c r="DP29" s="92"/>
      <c r="DQ29" s="92"/>
      <c r="DR29" s="92"/>
      <c r="DS29" s="92"/>
      <c r="DT29" s="92"/>
      <c r="DU29" s="92"/>
      <c r="DV29" s="92"/>
      <c r="DW29" s="92"/>
      <c r="DX29" s="92"/>
      <c r="DY29" s="92"/>
      <c r="DZ29" s="92"/>
      <c r="EA29" s="92"/>
      <c r="EB29" s="92"/>
      <c r="EC29" s="92"/>
      <c r="ED29" s="92"/>
      <c r="EE29" s="92"/>
      <c r="EF29" s="92"/>
      <c r="EG29" s="92"/>
      <c r="EH29" s="92"/>
      <c r="EI29" s="92"/>
      <c r="EJ29" s="92"/>
      <c r="EK29" s="92"/>
      <c r="EL29" s="92"/>
      <c r="EM29" s="92"/>
      <c r="EN29" s="92"/>
      <c r="EO29" s="92"/>
      <c r="EP29" s="92"/>
      <c r="EQ29" s="92"/>
      <c r="ER29" s="92"/>
      <c r="ES29" s="92"/>
      <c r="ET29" s="92"/>
      <c r="EY29" s="84"/>
      <c r="FB29" s="84"/>
    </row>
    <row r="30" spans="1:158" outlineLevel="1">
      <c r="A30" s="132" t="s">
        <v>63</v>
      </c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128">
        <f t="shared" ref="AF30:AP30" si="34">IF(AF28=AF29,0,MONTH(AF29)-MONTH(AF28)+1)+(YEAR(AF29)-YEAR(AF28))*MinY</f>
        <v>3</v>
      </c>
      <c r="AG30" s="129">
        <f t="shared" si="34"/>
        <v>12</v>
      </c>
      <c r="AH30" s="129">
        <f t="shared" si="34"/>
        <v>12</v>
      </c>
      <c r="AI30" s="129">
        <f t="shared" si="34"/>
        <v>12</v>
      </c>
      <c r="AJ30" s="129">
        <f t="shared" si="34"/>
        <v>12</v>
      </c>
      <c r="AK30" s="129">
        <f t="shared" si="34"/>
        <v>12</v>
      </c>
      <c r="AL30" s="129">
        <f t="shared" si="34"/>
        <v>12</v>
      </c>
      <c r="AM30" s="129">
        <f t="shared" si="34"/>
        <v>12</v>
      </c>
      <c r="AN30" s="129">
        <f t="shared" si="34"/>
        <v>12</v>
      </c>
      <c r="AO30" s="129">
        <f t="shared" si="34"/>
        <v>12</v>
      </c>
      <c r="AP30" s="129">
        <f t="shared" si="34"/>
        <v>12</v>
      </c>
      <c r="AQ30" s="127"/>
      <c r="AR30" s="92"/>
      <c r="AS30" s="92"/>
      <c r="AT30" s="92"/>
      <c r="AU30" s="92"/>
      <c r="AV30" s="92"/>
      <c r="AW30" s="92"/>
      <c r="AX30" s="92"/>
      <c r="AY30" s="92"/>
      <c r="AZ30" s="92"/>
      <c r="BA30" s="92"/>
      <c r="BB30" s="92"/>
      <c r="BC30" s="92"/>
      <c r="BD30" s="92"/>
      <c r="BE30" s="92"/>
      <c r="BF30" s="92"/>
      <c r="BG30" s="92"/>
      <c r="BH30" s="92"/>
      <c r="BI30" s="92"/>
      <c r="BJ30" s="92"/>
      <c r="BK30" s="92"/>
      <c r="BL30" s="92"/>
      <c r="BM30" s="92"/>
      <c r="BN30" s="92"/>
      <c r="BO30" s="92"/>
      <c r="BP30" s="92"/>
      <c r="BQ30" s="92"/>
      <c r="BR30" s="92"/>
      <c r="BS30" s="92"/>
      <c r="BT30" s="92"/>
      <c r="BU30" s="92"/>
      <c r="BV30" s="92"/>
      <c r="BW30" s="92"/>
      <c r="BX30" s="92"/>
      <c r="BY30" s="92"/>
      <c r="BZ30" s="92"/>
      <c r="CA30" s="92"/>
      <c r="CB30" s="92"/>
      <c r="CC30" s="92"/>
      <c r="CD30" s="92"/>
      <c r="CE30" s="92"/>
      <c r="CF30" s="92"/>
      <c r="CG30" s="92"/>
      <c r="CH30" s="92"/>
      <c r="CI30" s="92"/>
      <c r="CJ30" s="92"/>
      <c r="CK30" s="92"/>
      <c r="CL30" s="92"/>
      <c r="CM30" s="92"/>
      <c r="CN30" s="92"/>
      <c r="CO30" s="92"/>
      <c r="CP30" s="92"/>
      <c r="CQ30" s="92"/>
      <c r="CR30" s="92"/>
      <c r="CS30" s="92"/>
      <c r="CT30" s="92"/>
      <c r="CU30" s="92"/>
      <c r="CV30" s="92"/>
      <c r="CW30" s="92"/>
      <c r="CX30" s="92"/>
      <c r="CY30" s="92"/>
      <c r="CZ30" s="92"/>
      <c r="DA30" s="92"/>
      <c r="DB30" s="92"/>
      <c r="DC30" s="92"/>
      <c r="DD30" s="92"/>
      <c r="DE30" s="92"/>
      <c r="DF30" s="92"/>
      <c r="DG30" s="92"/>
      <c r="DH30" s="92"/>
      <c r="DI30" s="92"/>
      <c r="DJ30" s="92"/>
      <c r="DK30" s="92"/>
      <c r="DL30" s="92"/>
      <c r="DM30" s="92"/>
      <c r="DN30" s="92"/>
      <c r="DO30" s="92"/>
      <c r="DP30" s="92"/>
      <c r="DQ30" s="92"/>
      <c r="DR30" s="92"/>
      <c r="DS30" s="92"/>
      <c r="DT30" s="92"/>
      <c r="DU30" s="92"/>
      <c r="DV30" s="92"/>
      <c r="DW30" s="92"/>
      <c r="DX30" s="92"/>
      <c r="DY30" s="92"/>
      <c r="DZ30" s="92"/>
      <c r="EA30" s="92"/>
      <c r="EB30" s="92"/>
      <c r="EC30" s="92"/>
      <c r="ED30" s="92"/>
      <c r="EE30" s="92"/>
      <c r="EF30" s="92"/>
      <c r="EG30" s="92"/>
      <c r="EH30" s="92"/>
      <c r="EI30" s="92"/>
      <c r="EJ30" s="92"/>
      <c r="EK30" s="92"/>
      <c r="EL30" s="92"/>
      <c r="EM30" s="92"/>
      <c r="EN30" s="92"/>
      <c r="EO30" s="92"/>
      <c r="EP30" s="92"/>
      <c r="EQ30" s="92"/>
      <c r="ER30" s="92"/>
      <c r="ES30" s="92"/>
      <c r="ET30" s="92"/>
      <c r="EY30" s="84"/>
      <c r="FB30" s="84"/>
    </row>
    <row r="31" spans="1:158" outlineLevel="1">
      <c r="A31" s="132" t="s">
        <v>137</v>
      </c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128">
        <f t="shared" ref="AF31:AP31" si="35">SUMIF(YearCounter,AF27,ActivePeriodFlag)</f>
        <v>0</v>
      </c>
      <c r="AG31" s="129">
        <f t="shared" si="35"/>
        <v>0</v>
      </c>
      <c r="AH31" s="129">
        <f t="shared" si="35"/>
        <v>0</v>
      </c>
      <c r="AI31" s="129">
        <f t="shared" si="35"/>
        <v>0</v>
      </c>
      <c r="AJ31" s="129">
        <f t="shared" si="35"/>
        <v>0</v>
      </c>
      <c r="AK31" s="129">
        <f t="shared" si="35"/>
        <v>0</v>
      </c>
      <c r="AL31" s="129">
        <f t="shared" si="35"/>
        <v>0</v>
      </c>
      <c r="AM31" s="129">
        <f t="shared" si="35"/>
        <v>0</v>
      </c>
      <c r="AN31" s="129">
        <f t="shared" si="35"/>
        <v>0</v>
      </c>
      <c r="AO31" s="129">
        <f t="shared" si="35"/>
        <v>0</v>
      </c>
      <c r="AP31" s="129">
        <f t="shared" si="35"/>
        <v>0</v>
      </c>
      <c r="AQ31" s="127"/>
      <c r="AR31" s="92"/>
      <c r="AS31" s="92"/>
      <c r="AT31" s="92"/>
      <c r="AU31" s="92"/>
      <c r="AV31" s="92"/>
      <c r="AW31" s="92"/>
      <c r="AX31" s="92"/>
      <c r="AY31" s="92"/>
      <c r="AZ31" s="92"/>
      <c r="BA31" s="92"/>
      <c r="BB31" s="92"/>
      <c r="BC31" s="92"/>
      <c r="BD31" s="92"/>
      <c r="BE31" s="92"/>
      <c r="BF31" s="92"/>
      <c r="BG31" s="92"/>
      <c r="BH31" s="92"/>
      <c r="BI31" s="92"/>
      <c r="BJ31" s="92"/>
      <c r="BK31" s="92"/>
      <c r="BL31" s="92"/>
      <c r="BM31" s="92"/>
      <c r="BN31" s="92"/>
      <c r="BO31" s="92"/>
      <c r="BP31" s="92"/>
      <c r="BQ31" s="92"/>
      <c r="BR31" s="92"/>
      <c r="BS31" s="92"/>
      <c r="BT31" s="92"/>
      <c r="BU31" s="92"/>
      <c r="BV31" s="92"/>
      <c r="BW31" s="92"/>
      <c r="BX31" s="92"/>
      <c r="BY31" s="92"/>
      <c r="BZ31" s="92"/>
      <c r="CA31" s="92"/>
      <c r="CB31" s="92"/>
      <c r="CC31" s="92"/>
      <c r="CD31" s="92"/>
      <c r="CE31" s="92"/>
      <c r="CF31" s="92"/>
      <c r="CG31" s="92"/>
      <c r="CH31" s="92"/>
      <c r="CI31" s="92"/>
      <c r="CJ31" s="92"/>
      <c r="CK31" s="92"/>
      <c r="CL31" s="92"/>
      <c r="CM31" s="92"/>
      <c r="CN31" s="92"/>
      <c r="CO31" s="92"/>
      <c r="CP31" s="92"/>
      <c r="CQ31" s="92"/>
      <c r="CR31" s="92"/>
      <c r="CS31" s="92"/>
      <c r="CT31" s="92"/>
      <c r="CU31" s="92"/>
      <c r="CV31" s="92"/>
      <c r="CW31" s="92"/>
      <c r="CX31" s="92"/>
      <c r="CY31" s="92"/>
      <c r="CZ31" s="92"/>
      <c r="DA31" s="92"/>
      <c r="DB31" s="92"/>
      <c r="DC31" s="92"/>
      <c r="DD31" s="92"/>
      <c r="DE31" s="92"/>
      <c r="DF31" s="92"/>
      <c r="DG31" s="92"/>
      <c r="DH31" s="92"/>
      <c r="DI31" s="92"/>
      <c r="DJ31" s="92"/>
      <c r="DK31" s="92"/>
      <c r="DL31" s="92"/>
      <c r="DM31" s="92"/>
      <c r="DN31" s="92"/>
      <c r="DO31" s="92"/>
      <c r="DP31" s="92"/>
      <c r="DQ31" s="92"/>
      <c r="DR31" s="92"/>
      <c r="DS31" s="92"/>
      <c r="DT31" s="92"/>
      <c r="DU31" s="92"/>
      <c r="DV31" s="92"/>
      <c r="DW31" s="92"/>
      <c r="DX31" s="92"/>
      <c r="DY31" s="92"/>
      <c r="DZ31" s="92"/>
      <c r="EA31" s="92"/>
      <c r="EB31" s="92"/>
      <c r="EC31" s="92"/>
      <c r="ED31" s="92"/>
      <c r="EE31" s="92"/>
      <c r="EF31" s="92"/>
      <c r="EG31" s="92"/>
      <c r="EH31" s="92"/>
      <c r="EI31" s="92"/>
      <c r="EJ31" s="92"/>
      <c r="EK31" s="92"/>
      <c r="EL31" s="92"/>
      <c r="EM31" s="92"/>
      <c r="EN31" s="92"/>
      <c r="EO31" s="92"/>
      <c r="EP31" s="92"/>
      <c r="EQ31" s="92"/>
      <c r="ER31" s="92"/>
      <c r="ES31" s="92"/>
      <c r="ET31" s="92"/>
      <c r="EY31" s="84"/>
      <c r="FB31" s="84"/>
    </row>
    <row r="32" spans="1:158">
      <c r="A32" s="133"/>
      <c r="B32" s="92"/>
      <c r="C32" s="92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92"/>
      <c r="BO32" s="92"/>
      <c r="BP32" s="92"/>
      <c r="BQ32" s="92"/>
      <c r="BR32" s="92"/>
      <c r="BS32" s="92"/>
      <c r="BT32" s="92"/>
      <c r="BU32" s="92"/>
      <c r="BV32" s="92"/>
      <c r="BW32" s="92"/>
      <c r="BX32" s="92"/>
      <c r="BY32" s="92"/>
      <c r="BZ32" s="92"/>
      <c r="CA32" s="92"/>
      <c r="CB32" s="92"/>
      <c r="CC32" s="92"/>
      <c r="CD32" s="92"/>
      <c r="CE32" s="92"/>
      <c r="CF32" s="92"/>
      <c r="CG32" s="92"/>
      <c r="CH32" s="92"/>
      <c r="CI32" s="92"/>
      <c r="CJ32" s="92"/>
      <c r="CK32" s="92"/>
      <c r="CL32" s="92"/>
      <c r="CM32" s="92"/>
      <c r="CN32" s="92"/>
      <c r="CO32" s="92"/>
      <c r="CP32" s="92"/>
      <c r="CQ32" s="92"/>
      <c r="CR32" s="92"/>
      <c r="CS32" s="92"/>
      <c r="CT32" s="92"/>
      <c r="CU32" s="92"/>
      <c r="CV32" s="92"/>
      <c r="CW32" s="92"/>
      <c r="CX32" s="92"/>
      <c r="CY32" s="92"/>
      <c r="CZ32" s="92"/>
      <c r="DA32" s="92"/>
      <c r="DB32" s="92"/>
      <c r="DC32" s="92"/>
      <c r="DD32" s="92"/>
      <c r="DE32" s="92"/>
      <c r="DF32" s="92"/>
      <c r="DG32" s="92"/>
      <c r="DH32" s="92"/>
      <c r="DI32" s="92"/>
      <c r="DJ32" s="92"/>
      <c r="DK32" s="92"/>
      <c r="DL32" s="92"/>
      <c r="DM32" s="92"/>
      <c r="DN32" s="92"/>
      <c r="DO32" s="92"/>
      <c r="DP32" s="92"/>
      <c r="DQ32" s="92"/>
      <c r="DR32" s="92"/>
      <c r="DS32" s="92"/>
      <c r="DT32" s="92"/>
      <c r="DU32" s="92"/>
      <c r="DV32" s="92"/>
      <c r="DW32" s="92"/>
      <c r="DX32" s="92"/>
      <c r="DY32" s="92"/>
      <c r="DZ32" s="92"/>
      <c r="EA32" s="92"/>
      <c r="EB32" s="92"/>
      <c r="EC32" s="92"/>
      <c r="ED32" s="92"/>
      <c r="EE32" s="92"/>
      <c r="EF32" s="92"/>
      <c r="EG32" s="92"/>
      <c r="EH32" s="92"/>
      <c r="EI32" s="92"/>
      <c r="EJ32" s="92"/>
      <c r="EK32" s="92"/>
      <c r="EL32" s="92"/>
      <c r="EM32" s="92"/>
      <c r="EN32" s="92"/>
      <c r="EO32" s="92"/>
      <c r="EP32" s="92"/>
      <c r="EQ32" s="92"/>
      <c r="ER32" s="92"/>
      <c r="ES32" s="92"/>
      <c r="ET32" s="92"/>
      <c r="EU32" s="92"/>
      <c r="EV32" s="92"/>
      <c r="EW32" s="92"/>
      <c r="EX32" s="92"/>
      <c r="EY32" s="87"/>
      <c r="FB32" s="87"/>
    </row>
    <row r="33" spans="1:177" s="80" customFormat="1" ht="15">
      <c r="A33" s="134" t="s">
        <v>138</v>
      </c>
      <c r="B33" s="89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89"/>
      <c r="AH33" s="89"/>
      <c r="AI33" s="89"/>
      <c r="AJ33" s="89"/>
      <c r="AK33" s="89"/>
      <c r="AL33" s="89"/>
      <c r="AM33" s="89"/>
      <c r="AN33" s="89"/>
      <c r="AO33" s="89"/>
      <c r="AP33" s="89"/>
      <c r="AQ33" s="89"/>
      <c r="AR33" s="89"/>
      <c r="AS33" s="89"/>
      <c r="AT33" s="89"/>
      <c r="AU33" s="89"/>
      <c r="AV33" s="89"/>
      <c r="AW33" s="89"/>
      <c r="AX33" s="89"/>
      <c r="AY33" s="89"/>
      <c r="AZ33" s="89"/>
      <c r="BA33" s="89"/>
      <c r="BB33" s="89"/>
      <c r="BC33" s="89"/>
      <c r="BD33" s="89"/>
      <c r="BE33" s="89"/>
      <c r="BF33" s="89"/>
      <c r="BG33" s="89"/>
      <c r="BH33" s="89"/>
      <c r="BI33" s="89"/>
      <c r="BJ33" s="89"/>
      <c r="BK33" s="89"/>
      <c r="BL33" s="89"/>
      <c r="BM33" s="89"/>
      <c r="BN33" s="89"/>
      <c r="BO33" s="89"/>
      <c r="BP33" s="89"/>
      <c r="BQ33" s="89"/>
      <c r="BR33" s="89"/>
      <c r="BS33" s="89"/>
      <c r="BT33" s="89"/>
      <c r="BU33" s="89"/>
      <c r="BV33" s="89"/>
      <c r="BW33" s="89"/>
      <c r="BX33" s="89"/>
      <c r="BY33" s="89"/>
      <c r="BZ33" s="89"/>
      <c r="CA33" s="89"/>
      <c r="CB33" s="89"/>
      <c r="CC33" s="89"/>
      <c r="CD33" s="89"/>
      <c r="CE33" s="89"/>
      <c r="CF33" s="89"/>
      <c r="CG33" s="89"/>
      <c r="CH33" s="89"/>
      <c r="CI33" s="89"/>
      <c r="CJ33" s="89"/>
      <c r="CK33" s="89"/>
      <c r="CL33" s="89"/>
      <c r="CM33" s="89"/>
      <c r="CN33" s="89"/>
      <c r="CO33" s="89"/>
      <c r="CP33" s="89"/>
      <c r="CQ33" s="89"/>
      <c r="CR33" s="89"/>
      <c r="CS33" s="89"/>
      <c r="CT33" s="89"/>
      <c r="CU33" s="89"/>
      <c r="CV33" s="89"/>
      <c r="CW33" s="89"/>
      <c r="CX33" s="89"/>
      <c r="CY33" s="89"/>
      <c r="CZ33" s="89"/>
      <c r="DA33" s="89"/>
      <c r="DB33" s="89"/>
      <c r="DC33" s="89"/>
      <c r="DD33" s="89"/>
      <c r="DE33" s="89"/>
      <c r="DF33" s="89"/>
      <c r="DG33" s="89"/>
      <c r="DH33" s="89"/>
      <c r="DI33" s="89"/>
      <c r="DJ33" s="89"/>
      <c r="DK33" s="89"/>
      <c r="DL33" s="89"/>
      <c r="DM33" s="89"/>
      <c r="DN33" s="89"/>
      <c r="DO33" s="89"/>
      <c r="DP33" s="89"/>
      <c r="DQ33" s="89"/>
      <c r="DR33" s="89"/>
      <c r="DS33" s="89"/>
      <c r="DT33" s="89"/>
      <c r="DU33" s="89"/>
      <c r="DV33" s="89"/>
      <c r="DW33" s="89"/>
      <c r="DX33" s="89"/>
      <c r="DY33" s="89"/>
      <c r="DZ33" s="89"/>
      <c r="EA33" s="89"/>
      <c r="EB33" s="89"/>
      <c r="EC33" s="89"/>
      <c r="ED33" s="89"/>
      <c r="EE33" s="89"/>
      <c r="EF33" s="89"/>
      <c r="EG33" s="89"/>
      <c r="EH33" s="89"/>
      <c r="EI33" s="89"/>
      <c r="EJ33" s="89"/>
      <c r="EK33" s="89"/>
      <c r="EL33" s="89"/>
      <c r="EM33" s="89"/>
      <c r="EN33" s="89"/>
      <c r="EO33" s="89"/>
      <c r="EP33" s="89"/>
      <c r="EQ33" s="90"/>
      <c r="ER33" s="90"/>
      <c r="ES33" s="90"/>
      <c r="ET33" s="90"/>
      <c r="EU33" s="90"/>
      <c r="EV33" s="90"/>
      <c r="EW33" s="90"/>
      <c r="EX33" s="91"/>
      <c r="EY33" s="91"/>
      <c r="EZ33" s="91"/>
      <c r="FA33" s="90"/>
      <c r="FB33" s="91"/>
    </row>
    <row r="34" spans="1:177" outlineLevel="1">
      <c r="A34" s="133"/>
      <c r="B34" s="92"/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2"/>
      <c r="AJ34" s="92"/>
      <c r="AK34" s="92"/>
      <c r="AL34" s="92"/>
      <c r="AM34" s="92"/>
      <c r="AN34" s="92"/>
      <c r="AO34" s="92"/>
      <c r="AP34" s="92"/>
      <c r="AQ34" s="92"/>
      <c r="AR34" s="92"/>
      <c r="AS34" s="92"/>
      <c r="AT34" s="92"/>
      <c r="AU34" s="92"/>
      <c r="AV34" s="92"/>
      <c r="AW34" s="92"/>
      <c r="AX34" s="92"/>
      <c r="AY34" s="92"/>
      <c r="AZ34" s="92"/>
      <c r="BA34" s="92"/>
      <c r="BB34" s="92"/>
      <c r="BC34" s="92"/>
      <c r="BD34" s="92"/>
      <c r="BE34" s="92"/>
      <c r="BF34" s="92"/>
      <c r="BG34" s="92"/>
      <c r="BH34" s="92"/>
      <c r="BI34" s="92"/>
      <c r="BJ34" s="92"/>
      <c r="BK34" s="92"/>
      <c r="BL34" s="92"/>
      <c r="BM34" s="92"/>
      <c r="BN34" s="92"/>
      <c r="BO34" s="92"/>
      <c r="BP34" s="92"/>
      <c r="BQ34" s="92"/>
      <c r="BR34" s="92"/>
      <c r="BS34" s="92"/>
      <c r="BT34" s="92"/>
      <c r="BU34" s="92"/>
      <c r="BV34" s="92"/>
      <c r="BW34" s="92"/>
      <c r="BX34" s="92"/>
      <c r="BY34" s="92"/>
      <c r="BZ34" s="92"/>
      <c r="CA34" s="92"/>
      <c r="CB34" s="92"/>
      <c r="CC34" s="92"/>
      <c r="CD34" s="92"/>
      <c r="CE34" s="92"/>
      <c r="CF34" s="92"/>
      <c r="CG34" s="92"/>
      <c r="CH34" s="92"/>
      <c r="CI34" s="92"/>
      <c r="CJ34" s="92"/>
      <c r="CK34" s="92"/>
      <c r="CL34" s="92"/>
      <c r="CM34" s="92"/>
      <c r="CN34" s="92"/>
      <c r="CO34" s="92"/>
      <c r="CP34" s="92"/>
      <c r="CQ34" s="92"/>
      <c r="CR34" s="92"/>
      <c r="CS34" s="92"/>
      <c r="CT34" s="92"/>
      <c r="CU34" s="92"/>
      <c r="CV34" s="92"/>
      <c r="CW34" s="92"/>
      <c r="CX34" s="92"/>
      <c r="CY34" s="92"/>
      <c r="CZ34" s="92"/>
      <c r="DA34" s="92"/>
      <c r="DB34" s="92"/>
      <c r="DC34" s="92"/>
      <c r="DD34" s="92"/>
      <c r="DE34" s="92"/>
      <c r="DF34" s="92"/>
      <c r="DG34" s="92"/>
      <c r="DH34" s="92"/>
      <c r="DI34" s="92"/>
      <c r="DJ34" s="92"/>
      <c r="DK34" s="92"/>
      <c r="DL34" s="92"/>
      <c r="DM34" s="92"/>
      <c r="DN34" s="92"/>
      <c r="DO34" s="92"/>
      <c r="DP34" s="92"/>
      <c r="DQ34" s="92"/>
      <c r="DR34" s="92"/>
      <c r="DS34" s="92"/>
      <c r="DT34" s="92"/>
      <c r="DU34" s="92"/>
      <c r="DV34" s="92"/>
      <c r="DW34" s="92"/>
      <c r="DX34" s="92"/>
      <c r="DY34" s="92"/>
      <c r="DZ34" s="92"/>
      <c r="EA34" s="92"/>
      <c r="EB34" s="92"/>
      <c r="EC34" s="92"/>
      <c r="ED34" s="92"/>
      <c r="EE34" s="92"/>
      <c r="EF34" s="92"/>
      <c r="EG34" s="92"/>
      <c r="EH34" s="92"/>
      <c r="EI34" s="92"/>
      <c r="EJ34" s="92"/>
      <c r="EK34" s="92"/>
      <c r="EL34" s="92"/>
      <c r="EM34" s="92"/>
      <c r="EN34" s="92"/>
      <c r="EO34" s="92"/>
      <c r="EP34" s="92"/>
      <c r="EQ34" s="92"/>
      <c r="ER34" s="92"/>
      <c r="ES34" s="92"/>
      <c r="ET34" s="92"/>
      <c r="EU34" s="92"/>
      <c r="EV34" s="92"/>
      <c r="EW34" s="92"/>
      <c r="EX34" s="92"/>
      <c r="EY34" s="93"/>
      <c r="FB34" s="93"/>
    </row>
    <row r="35" spans="1:177" outlineLevel="1">
      <c r="A35" s="131" t="s">
        <v>139</v>
      </c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135">
        <v>0</v>
      </c>
      <c r="AG35" s="136">
        <f t="shared" ref="AG35:BU35" si="36">AF35+1</f>
        <v>1</v>
      </c>
      <c r="AH35" s="137">
        <f t="shared" si="36"/>
        <v>2</v>
      </c>
      <c r="AI35" s="137">
        <f t="shared" si="36"/>
        <v>3</v>
      </c>
      <c r="AJ35" s="137">
        <f t="shared" si="36"/>
        <v>4</v>
      </c>
      <c r="AK35" s="137">
        <f t="shared" si="36"/>
        <v>5</v>
      </c>
      <c r="AL35" s="137">
        <f t="shared" si="36"/>
        <v>6</v>
      </c>
      <c r="AM35" s="137">
        <f t="shared" si="36"/>
        <v>7</v>
      </c>
      <c r="AN35" s="137">
        <f t="shared" si="36"/>
        <v>8</v>
      </c>
      <c r="AO35" s="137">
        <f t="shared" si="36"/>
        <v>9</v>
      </c>
      <c r="AP35" s="137">
        <f t="shared" si="36"/>
        <v>10</v>
      </c>
      <c r="AQ35" s="137">
        <f t="shared" si="36"/>
        <v>11</v>
      </c>
      <c r="AR35" s="137">
        <f t="shared" si="36"/>
        <v>12</v>
      </c>
      <c r="AS35" s="137">
        <f t="shared" si="36"/>
        <v>13</v>
      </c>
      <c r="AT35" s="137">
        <f t="shared" si="36"/>
        <v>14</v>
      </c>
      <c r="AU35" s="137">
        <f t="shared" si="36"/>
        <v>15</v>
      </c>
      <c r="AV35" s="137">
        <f t="shared" si="36"/>
        <v>16</v>
      </c>
      <c r="AW35" s="137">
        <f t="shared" si="36"/>
        <v>17</v>
      </c>
      <c r="AX35" s="137">
        <f t="shared" si="36"/>
        <v>18</v>
      </c>
      <c r="AY35" s="137">
        <f t="shared" si="36"/>
        <v>19</v>
      </c>
      <c r="AZ35" s="137">
        <f t="shared" si="36"/>
        <v>20</v>
      </c>
      <c r="BA35" s="137">
        <f t="shared" si="36"/>
        <v>21</v>
      </c>
      <c r="BB35" s="137">
        <f t="shared" si="36"/>
        <v>22</v>
      </c>
      <c r="BC35" s="137">
        <f t="shared" si="36"/>
        <v>23</v>
      </c>
      <c r="BD35" s="137">
        <f t="shared" si="36"/>
        <v>24</v>
      </c>
      <c r="BE35" s="137">
        <f t="shared" si="36"/>
        <v>25</v>
      </c>
      <c r="BF35" s="137">
        <f t="shared" si="36"/>
        <v>26</v>
      </c>
      <c r="BG35" s="137">
        <f t="shared" si="36"/>
        <v>27</v>
      </c>
      <c r="BH35" s="137">
        <f t="shared" si="36"/>
        <v>28</v>
      </c>
      <c r="BI35" s="137">
        <f t="shared" si="36"/>
        <v>29</v>
      </c>
      <c r="BJ35" s="137">
        <f t="shared" si="36"/>
        <v>30</v>
      </c>
      <c r="BK35" s="137">
        <f t="shared" si="36"/>
        <v>31</v>
      </c>
      <c r="BL35" s="137">
        <f t="shared" si="36"/>
        <v>32</v>
      </c>
      <c r="BM35" s="137">
        <f t="shared" si="36"/>
        <v>33</v>
      </c>
      <c r="BN35" s="137">
        <f t="shared" si="36"/>
        <v>34</v>
      </c>
      <c r="BO35" s="137">
        <f t="shared" si="36"/>
        <v>35</v>
      </c>
      <c r="BP35" s="137">
        <f t="shared" si="36"/>
        <v>36</v>
      </c>
      <c r="BQ35" s="137">
        <f t="shared" si="36"/>
        <v>37</v>
      </c>
      <c r="BR35" s="137">
        <f t="shared" si="36"/>
        <v>38</v>
      </c>
      <c r="BS35" s="137">
        <f t="shared" si="36"/>
        <v>39</v>
      </c>
      <c r="BT35" s="137">
        <f t="shared" si="36"/>
        <v>40</v>
      </c>
      <c r="BU35" s="137">
        <f t="shared" si="36"/>
        <v>41</v>
      </c>
      <c r="BV35" s="102"/>
      <c r="BW35" s="92"/>
      <c r="BX35" s="92"/>
      <c r="BY35" s="92"/>
      <c r="BZ35" s="92"/>
      <c r="CA35" s="92"/>
      <c r="CB35" s="92"/>
      <c r="CC35" s="92"/>
      <c r="CD35" s="92"/>
      <c r="CE35" s="92"/>
      <c r="CF35" s="92"/>
      <c r="CG35" s="81"/>
      <c r="CH35" s="92"/>
      <c r="CI35" s="92"/>
      <c r="CJ35" s="92"/>
      <c r="CK35" s="92"/>
      <c r="CL35" s="92"/>
      <c r="CM35" s="92"/>
      <c r="CN35" s="92"/>
      <c r="CO35" s="92"/>
      <c r="CP35" s="92"/>
      <c r="CQ35" s="92"/>
      <c r="CR35" s="92"/>
      <c r="CS35" s="92"/>
      <c r="CT35" s="92"/>
      <c r="CU35" s="92"/>
      <c r="CV35" s="92"/>
      <c r="CW35" s="92"/>
      <c r="CX35" s="92"/>
      <c r="CY35" s="92"/>
      <c r="CZ35" s="92"/>
      <c r="DA35" s="92"/>
      <c r="DB35" s="92"/>
      <c r="DC35" s="92"/>
      <c r="DD35" s="92"/>
      <c r="DE35" s="92"/>
      <c r="DF35" s="92"/>
      <c r="DG35" s="92"/>
      <c r="DH35" s="92"/>
      <c r="DI35" s="92"/>
      <c r="DJ35" s="92"/>
      <c r="DK35" s="92"/>
      <c r="DL35" s="92"/>
      <c r="DM35" s="92"/>
      <c r="DN35" s="92"/>
      <c r="DO35" s="92"/>
      <c r="DP35" s="92"/>
      <c r="DQ35" s="92"/>
      <c r="DR35" s="92"/>
      <c r="DS35" s="92"/>
      <c r="DT35" s="92"/>
      <c r="DU35" s="92"/>
      <c r="DV35" s="92"/>
      <c r="DW35" s="92"/>
      <c r="DX35" s="92"/>
      <c r="DY35" s="92"/>
      <c r="DZ35" s="92"/>
      <c r="EA35" s="92"/>
      <c r="EB35" s="92"/>
      <c r="EC35" s="92"/>
      <c r="ED35" s="92"/>
      <c r="EE35" s="92"/>
      <c r="EF35" s="92"/>
      <c r="EG35" s="92"/>
      <c r="EH35" s="92"/>
      <c r="EI35" s="92"/>
      <c r="EJ35" s="92"/>
      <c r="EK35" s="92"/>
      <c r="EL35" s="92"/>
      <c r="EM35" s="92"/>
      <c r="EN35" s="92"/>
      <c r="EO35" s="92"/>
      <c r="EP35" s="92"/>
      <c r="EQ35" s="92"/>
      <c r="ER35" s="92"/>
      <c r="ES35" s="92"/>
      <c r="ET35" s="92"/>
      <c r="EU35" s="92"/>
      <c r="EV35" s="92"/>
      <c r="EW35" s="92"/>
      <c r="EX35" s="92"/>
      <c r="EY35" s="84"/>
      <c r="FB35" s="84"/>
    </row>
    <row r="36" spans="1:177" outlineLevel="1">
      <c r="A36" s="131" t="s">
        <v>80</v>
      </c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111">
        <v>39722</v>
      </c>
      <c r="AG36" s="112">
        <f t="shared" ref="AG36:BU36" si="37">AF37+1</f>
        <v>39814</v>
      </c>
      <c r="AH36" s="113">
        <f t="shared" si="37"/>
        <v>39904</v>
      </c>
      <c r="AI36" s="113">
        <f t="shared" si="37"/>
        <v>39995</v>
      </c>
      <c r="AJ36" s="113">
        <f t="shared" si="37"/>
        <v>40087</v>
      </c>
      <c r="AK36" s="113">
        <f t="shared" si="37"/>
        <v>40179</v>
      </c>
      <c r="AL36" s="113">
        <f t="shared" si="37"/>
        <v>40269</v>
      </c>
      <c r="AM36" s="113">
        <f t="shared" si="37"/>
        <v>40360</v>
      </c>
      <c r="AN36" s="113">
        <f t="shared" si="37"/>
        <v>40452</v>
      </c>
      <c r="AO36" s="113">
        <f t="shared" si="37"/>
        <v>40544</v>
      </c>
      <c r="AP36" s="113">
        <f t="shared" si="37"/>
        <v>40634</v>
      </c>
      <c r="AQ36" s="113">
        <f t="shared" si="37"/>
        <v>40725</v>
      </c>
      <c r="AR36" s="113">
        <f t="shared" si="37"/>
        <v>40817</v>
      </c>
      <c r="AS36" s="113">
        <f t="shared" si="37"/>
        <v>40909</v>
      </c>
      <c r="AT36" s="113">
        <f t="shared" si="37"/>
        <v>41000</v>
      </c>
      <c r="AU36" s="113">
        <f t="shared" si="37"/>
        <v>41091</v>
      </c>
      <c r="AV36" s="113">
        <f t="shared" si="37"/>
        <v>41183</v>
      </c>
      <c r="AW36" s="113">
        <f t="shared" si="37"/>
        <v>41275</v>
      </c>
      <c r="AX36" s="113">
        <f t="shared" si="37"/>
        <v>41365</v>
      </c>
      <c r="AY36" s="113">
        <f t="shared" si="37"/>
        <v>41456</v>
      </c>
      <c r="AZ36" s="113">
        <f t="shared" si="37"/>
        <v>41548</v>
      </c>
      <c r="BA36" s="113">
        <f t="shared" si="37"/>
        <v>41640</v>
      </c>
      <c r="BB36" s="113">
        <f t="shared" si="37"/>
        <v>41730</v>
      </c>
      <c r="BC36" s="113">
        <f t="shared" si="37"/>
        <v>41821</v>
      </c>
      <c r="BD36" s="113">
        <f t="shared" si="37"/>
        <v>41913</v>
      </c>
      <c r="BE36" s="113">
        <f t="shared" si="37"/>
        <v>42005</v>
      </c>
      <c r="BF36" s="113">
        <f t="shared" si="37"/>
        <v>42095</v>
      </c>
      <c r="BG36" s="113">
        <f t="shared" si="37"/>
        <v>42186</v>
      </c>
      <c r="BH36" s="113">
        <f t="shared" si="37"/>
        <v>42278</v>
      </c>
      <c r="BI36" s="113">
        <f t="shared" si="37"/>
        <v>42370</v>
      </c>
      <c r="BJ36" s="113">
        <f t="shared" si="37"/>
        <v>42461</v>
      </c>
      <c r="BK36" s="113">
        <f t="shared" si="37"/>
        <v>42552</v>
      </c>
      <c r="BL36" s="113">
        <f t="shared" si="37"/>
        <v>42644</v>
      </c>
      <c r="BM36" s="113">
        <f t="shared" si="37"/>
        <v>42736</v>
      </c>
      <c r="BN36" s="113">
        <f t="shared" si="37"/>
        <v>42826</v>
      </c>
      <c r="BO36" s="113">
        <f t="shared" si="37"/>
        <v>42917</v>
      </c>
      <c r="BP36" s="113">
        <f t="shared" si="37"/>
        <v>43009</v>
      </c>
      <c r="BQ36" s="113">
        <f t="shared" si="37"/>
        <v>43101</v>
      </c>
      <c r="BR36" s="113">
        <f t="shared" si="37"/>
        <v>43191</v>
      </c>
      <c r="BS36" s="113">
        <f t="shared" si="37"/>
        <v>43282</v>
      </c>
      <c r="BT36" s="113">
        <f t="shared" si="37"/>
        <v>43374</v>
      </c>
      <c r="BU36" s="113">
        <f t="shared" si="37"/>
        <v>43466</v>
      </c>
      <c r="BV36" s="104"/>
      <c r="BW36" s="92"/>
      <c r="BX36" s="92"/>
      <c r="BY36" s="92"/>
      <c r="BZ36" s="92"/>
      <c r="CA36" s="92"/>
      <c r="CB36" s="92"/>
      <c r="CC36" s="92"/>
      <c r="CD36" s="92"/>
      <c r="CE36" s="92"/>
      <c r="CF36" s="92"/>
      <c r="CG36" s="81"/>
      <c r="CH36" s="92"/>
      <c r="CI36" s="92"/>
      <c r="CJ36" s="92"/>
      <c r="CK36" s="92"/>
      <c r="CL36" s="92"/>
      <c r="CM36" s="92"/>
      <c r="CN36" s="92"/>
      <c r="CO36" s="92"/>
      <c r="CP36" s="92"/>
      <c r="CQ36" s="92"/>
      <c r="CR36" s="92"/>
      <c r="CS36" s="92"/>
      <c r="CT36" s="92"/>
      <c r="CU36" s="92"/>
      <c r="CV36" s="92"/>
      <c r="CW36" s="92"/>
      <c r="CX36" s="92"/>
      <c r="CY36" s="92"/>
      <c r="CZ36" s="92"/>
      <c r="DA36" s="92"/>
      <c r="DB36" s="92"/>
      <c r="DC36" s="92"/>
      <c r="DD36" s="92"/>
      <c r="DE36" s="92"/>
      <c r="DF36" s="92"/>
      <c r="DG36" s="92"/>
      <c r="DH36" s="92"/>
      <c r="DI36" s="92"/>
      <c r="DJ36" s="92"/>
      <c r="DK36" s="92"/>
      <c r="DL36" s="92"/>
      <c r="DM36" s="92"/>
      <c r="DN36" s="92"/>
      <c r="DO36" s="92"/>
      <c r="DP36" s="92"/>
      <c r="DQ36" s="92"/>
      <c r="DR36" s="92"/>
      <c r="DS36" s="92"/>
      <c r="DT36" s="92"/>
      <c r="DU36" s="92"/>
      <c r="DV36" s="92"/>
      <c r="DW36" s="92"/>
      <c r="DX36" s="92"/>
      <c r="DY36" s="92"/>
      <c r="DZ36" s="92"/>
      <c r="EA36" s="92"/>
      <c r="EB36" s="92"/>
      <c r="EC36" s="92"/>
      <c r="ED36" s="92"/>
      <c r="EE36" s="92"/>
      <c r="EF36" s="92"/>
      <c r="EG36" s="92"/>
      <c r="EH36" s="92"/>
      <c r="EI36" s="92"/>
      <c r="EJ36" s="92"/>
      <c r="EK36" s="92"/>
      <c r="EL36" s="92"/>
      <c r="EM36" s="92"/>
      <c r="EN36" s="92"/>
      <c r="EO36" s="92"/>
      <c r="EP36" s="92"/>
      <c r="EQ36" s="92"/>
      <c r="ER36" s="92"/>
      <c r="ES36" s="92"/>
      <c r="ET36" s="92"/>
      <c r="EU36" s="92"/>
      <c r="EV36" s="92"/>
      <c r="EW36" s="92"/>
      <c r="EX36" s="92"/>
      <c r="EY36" s="84"/>
      <c r="FB36" s="84"/>
    </row>
    <row r="37" spans="1:177" outlineLevel="1">
      <c r="A37" s="132" t="s">
        <v>81</v>
      </c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125">
        <v>39813</v>
      </c>
      <c r="AG37" s="126">
        <f t="shared" ref="AG37:BU37" si="38">EOMONTH(AF37,3)</f>
        <v>39903</v>
      </c>
      <c r="AH37" s="126">
        <f t="shared" si="38"/>
        <v>39994</v>
      </c>
      <c r="AI37" s="126">
        <f t="shared" si="38"/>
        <v>40086</v>
      </c>
      <c r="AJ37" s="126">
        <f t="shared" si="38"/>
        <v>40178</v>
      </c>
      <c r="AK37" s="126">
        <f t="shared" si="38"/>
        <v>40268</v>
      </c>
      <c r="AL37" s="126">
        <f t="shared" si="38"/>
        <v>40359</v>
      </c>
      <c r="AM37" s="126">
        <f t="shared" si="38"/>
        <v>40451</v>
      </c>
      <c r="AN37" s="126">
        <f t="shared" si="38"/>
        <v>40543</v>
      </c>
      <c r="AO37" s="126">
        <f t="shared" si="38"/>
        <v>40633</v>
      </c>
      <c r="AP37" s="126">
        <f t="shared" si="38"/>
        <v>40724</v>
      </c>
      <c r="AQ37" s="126">
        <f t="shared" si="38"/>
        <v>40816</v>
      </c>
      <c r="AR37" s="126">
        <f t="shared" si="38"/>
        <v>40908</v>
      </c>
      <c r="AS37" s="126">
        <f t="shared" si="38"/>
        <v>40999</v>
      </c>
      <c r="AT37" s="126">
        <f t="shared" si="38"/>
        <v>41090</v>
      </c>
      <c r="AU37" s="126">
        <f t="shared" si="38"/>
        <v>41182</v>
      </c>
      <c r="AV37" s="126">
        <f t="shared" si="38"/>
        <v>41274</v>
      </c>
      <c r="AW37" s="126">
        <f t="shared" si="38"/>
        <v>41364</v>
      </c>
      <c r="AX37" s="126">
        <f t="shared" si="38"/>
        <v>41455</v>
      </c>
      <c r="AY37" s="126">
        <f t="shared" si="38"/>
        <v>41547</v>
      </c>
      <c r="AZ37" s="126">
        <f t="shared" si="38"/>
        <v>41639</v>
      </c>
      <c r="BA37" s="126">
        <f t="shared" si="38"/>
        <v>41729</v>
      </c>
      <c r="BB37" s="126">
        <f t="shared" si="38"/>
        <v>41820</v>
      </c>
      <c r="BC37" s="126">
        <f t="shared" si="38"/>
        <v>41912</v>
      </c>
      <c r="BD37" s="126">
        <f t="shared" si="38"/>
        <v>42004</v>
      </c>
      <c r="BE37" s="126">
        <f t="shared" si="38"/>
        <v>42094</v>
      </c>
      <c r="BF37" s="126">
        <f t="shared" si="38"/>
        <v>42185</v>
      </c>
      <c r="BG37" s="126">
        <f t="shared" si="38"/>
        <v>42277</v>
      </c>
      <c r="BH37" s="126">
        <f t="shared" si="38"/>
        <v>42369</v>
      </c>
      <c r="BI37" s="126">
        <f t="shared" si="38"/>
        <v>42460</v>
      </c>
      <c r="BJ37" s="126">
        <f t="shared" si="38"/>
        <v>42551</v>
      </c>
      <c r="BK37" s="126">
        <f t="shared" si="38"/>
        <v>42643</v>
      </c>
      <c r="BL37" s="126">
        <f t="shared" si="38"/>
        <v>42735</v>
      </c>
      <c r="BM37" s="126">
        <f t="shared" si="38"/>
        <v>42825</v>
      </c>
      <c r="BN37" s="126">
        <f t="shared" si="38"/>
        <v>42916</v>
      </c>
      <c r="BO37" s="126">
        <f t="shared" si="38"/>
        <v>43008</v>
      </c>
      <c r="BP37" s="126">
        <f t="shared" si="38"/>
        <v>43100</v>
      </c>
      <c r="BQ37" s="126">
        <f t="shared" si="38"/>
        <v>43190</v>
      </c>
      <c r="BR37" s="126">
        <f t="shared" si="38"/>
        <v>43281</v>
      </c>
      <c r="BS37" s="126">
        <f t="shared" si="38"/>
        <v>43373</v>
      </c>
      <c r="BT37" s="126">
        <f t="shared" si="38"/>
        <v>43465</v>
      </c>
      <c r="BU37" s="126">
        <f t="shared" si="38"/>
        <v>43555</v>
      </c>
      <c r="BV37" s="104"/>
      <c r="BW37" s="92"/>
      <c r="BX37" s="92"/>
      <c r="BY37" s="92"/>
      <c r="BZ37" s="92"/>
      <c r="CA37" s="92"/>
      <c r="CB37" s="92"/>
      <c r="CC37" s="92"/>
      <c r="CD37" s="92"/>
      <c r="CE37" s="92"/>
      <c r="CF37" s="92"/>
      <c r="CG37" s="81"/>
      <c r="CH37" s="92"/>
      <c r="CI37" s="92"/>
      <c r="CJ37" s="92"/>
      <c r="CK37" s="92"/>
      <c r="CL37" s="92"/>
      <c r="CM37" s="92"/>
      <c r="CN37" s="92"/>
      <c r="CO37" s="92"/>
      <c r="CP37" s="92"/>
      <c r="CQ37" s="92"/>
      <c r="CR37" s="92"/>
      <c r="CS37" s="92"/>
      <c r="CT37" s="92"/>
      <c r="CU37" s="92"/>
      <c r="CV37" s="92"/>
      <c r="CW37" s="92"/>
      <c r="CX37" s="92"/>
      <c r="CY37" s="92"/>
      <c r="CZ37" s="92"/>
      <c r="DA37" s="92"/>
      <c r="DB37" s="92"/>
      <c r="DC37" s="92"/>
      <c r="DD37" s="92"/>
      <c r="DE37" s="92"/>
      <c r="DF37" s="92"/>
      <c r="DG37" s="92"/>
      <c r="DH37" s="92"/>
      <c r="DI37" s="92"/>
      <c r="DJ37" s="92"/>
      <c r="DK37" s="92"/>
      <c r="DL37" s="92"/>
      <c r="DM37" s="92"/>
      <c r="DN37" s="92"/>
      <c r="DO37" s="92"/>
      <c r="DP37" s="92"/>
      <c r="DQ37" s="92"/>
      <c r="DR37" s="92"/>
      <c r="DS37" s="92"/>
      <c r="DT37" s="92"/>
      <c r="DU37" s="92"/>
      <c r="DV37" s="92"/>
      <c r="DW37" s="92"/>
      <c r="DX37" s="92"/>
      <c r="DY37" s="92"/>
      <c r="DZ37" s="92"/>
      <c r="EA37" s="92"/>
      <c r="EB37" s="92"/>
      <c r="EC37" s="92"/>
      <c r="ED37" s="92"/>
      <c r="EE37" s="92"/>
      <c r="EF37" s="92"/>
      <c r="EG37" s="92"/>
      <c r="EH37" s="92"/>
      <c r="EI37" s="92"/>
      <c r="EJ37" s="92"/>
      <c r="EK37" s="92"/>
      <c r="EL37" s="92"/>
      <c r="EM37" s="92"/>
      <c r="EN37" s="92"/>
      <c r="EO37" s="92"/>
      <c r="EP37" s="92"/>
      <c r="EQ37" s="92"/>
      <c r="ER37" s="92"/>
      <c r="ES37" s="92"/>
      <c r="ET37" s="92"/>
      <c r="EU37" s="92"/>
      <c r="EV37" s="92"/>
      <c r="EW37" s="92"/>
      <c r="EX37" s="92"/>
      <c r="EY37" s="84"/>
      <c r="FB37" s="84"/>
    </row>
    <row r="38" spans="1:177" outlineLevel="1">
      <c r="A38" s="132" t="s">
        <v>63</v>
      </c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128">
        <f t="shared" ref="AF38:BU38" si="39">IF(AF36=AF37,0,MONTH(AF37)-MONTH(AF36)+1)+(YEAR(AF37)-YEAR(AF36))*12</f>
        <v>3</v>
      </c>
      <c r="AG38" s="129">
        <f t="shared" si="39"/>
        <v>3</v>
      </c>
      <c r="AH38" s="129">
        <f t="shared" si="39"/>
        <v>3</v>
      </c>
      <c r="AI38" s="129">
        <f t="shared" si="39"/>
        <v>3</v>
      </c>
      <c r="AJ38" s="129">
        <f t="shared" si="39"/>
        <v>3</v>
      </c>
      <c r="AK38" s="129">
        <f t="shared" si="39"/>
        <v>3</v>
      </c>
      <c r="AL38" s="129">
        <f t="shared" si="39"/>
        <v>3</v>
      </c>
      <c r="AM38" s="129">
        <f t="shared" si="39"/>
        <v>3</v>
      </c>
      <c r="AN38" s="129">
        <f t="shared" si="39"/>
        <v>3</v>
      </c>
      <c r="AO38" s="129">
        <f t="shared" si="39"/>
        <v>3</v>
      </c>
      <c r="AP38" s="129">
        <f t="shared" si="39"/>
        <v>3</v>
      </c>
      <c r="AQ38" s="129">
        <f t="shared" si="39"/>
        <v>3</v>
      </c>
      <c r="AR38" s="129">
        <f t="shared" si="39"/>
        <v>3</v>
      </c>
      <c r="AS38" s="129">
        <f t="shared" si="39"/>
        <v>3</v>
      </c>
      <c r="AT38" s="129">
        <f t="shared" si="39"/>
        <v>3</v>
      </c>
      <c r="AU38" s="129">
        <f t="shared" si="39"/>
        <v>3</v>
      </c>
      <c r="AV38" s="129">
        <f t="shared" si="39"/>
        <v>3</v>
      </c>
      <c r="AW38" s="129">
        <f t="shared" si="39"/>
        <v>3</v>
      </c>
      <c r="AX38" s="129">
        <f t="shared" si="39"/>
        <v>3</v>
      </c>
      <c r="AY38" s="129">
        <f t="shared" si="39"/>
        <v>3</v>
      </c>
      <c r="AZ38" s="129">
        <f t="shared" si="39"/>
        <v>3</v>
      </c>
      <c r="BA38" s="129">
        <f t="shared" si="39"/>
        <v>3</v>
      </c>
      <c r="BB38" s="129">
        <f t="shared" si="39"/>
        <v>3</v>
      </c>
      <c r="BC38" s="129">
        <f t="shared" si="39"/>
        <v>3</v>
      </c>
      <c r="BD38" s="129">
        <f t="shared" si="39"/>
        <v>3</v>
      </c>
      <c r="BE38" s="129">
        <f t="shared" si="39"/>
        <v>3</v>
      </c>
      <c r="BF38" s="129">
        <f t="shared" si="39"/>
        <v>3</v>
      </c>
      <c r="BG38" s="129">
        <f t="shared" si="39"/>
        <v>3</v>
      </c>
      <c r="BH38" s="129">
        <f t="shared" si="39"/>
        <v>3</v>
      </c>
      <c r="BI38" s="129">
        <f t="shared" si="39"/>
        <v>3</v>
      </c>
      <c r="BJ38" s="129">
        <f t="shared" si="39"/>
        <v>3</v>
      </c>
      <c r="BK38" s="129">
        <f t="shared" si="39"/>
        <v>3</v>
      </c>
      <c r="BL38" s="129">
        <f t="shared" si="39"/>
        <v>3</v>
      </c>
      <c r="BM38" s="129">
        <f t="shared" si="39"/>
        <v>3</v>
      </c>
      <c r="BN38" s="129">
        <f t="shared" si="39"/>
        <v>3</v>
      </c>
      <c r="BO38" s="129">
        <f t="shared" si="39"/>
        <v>3</v>
      </c>
      <c r="BP38" s="129">
        <f t="shared" si="39"/>
        <v>3</v>
      </c>
      <c r="BQ38" s="129">
        <f t="shared" si="39"/>
        <v>3</v>
      </c>
      <c r="BR38" s="129">
        <f t="shared" si="39"/>
        <v>3</v>
      </c>
      <c r="BS38" s="129">
        <f t="shared" si="39"/>
        <v>3</v>
      </c>
      <c r="BT38" s="129">
        <f t="shared" si="39"/>
        <v>3</v>
      </c>
      <c r="BU38" s="129">
        <f t="shared" si="39"/>
        <v>3</v>
      </c>
      <c r="BV38" s="104"/>
      <c r="BW38" s="92"/>
      <c r="BX38" s="92"/>
      <c r="BY38" s="92"/>
      <c r="BZ38" s="92"/>
      <c r="CA38" s="92"/>
      <c r="CB38" s="92"/>
      <c r="CC38" s="92"/>
      <c r="CD38" s="92"/>
      <c r="CE38" s="92"/>
      <c r="CF38" s="92"/>
      <c r="CG38" s="81"/>
      <c r="CH38" s="92"/>
      <c r="CI38" s="92"/>
      <c r="CJ38" s="92"/>
      <c r="CK38" s="92"/>
      <c r="CL38" s="92"/>
      <c r="CM38" s="92"/>
      <c r="CN38" s="92"/>
      <c r="CO38" s="92"/>
      <c r="CP38" s="92"/>
      <c r="CQ38" s="92"/>
      <c r="CR38" s="92"/>
      <c r="CS38" s="92"/>
      <c r="CT38" s="92"/>
      <c r="CU38" s="92"/>
      <c r="CV38" s="92"/>
      <c r="CW38" s="92"/>
      <c r="CX38" s="92"/>
      <c r="CY38" s="92"/>
      <c r="CZ38" s="92"/>
      <c r="DA38" s="92"/>
      <c r="DB38" s="92"/>
      <c r="DC38" s="92"/>
      <c r="DD38" s="92"/>
      <c r="DE38" s="92"/>
      <c r="DF38" s="92"/>
      <c r="DG38" s="92"/>
      <c r="DH38" s="92"/>
      <c r="DI38" s="92"/>
      <c r="DJ38" s="92"/>
      <c r="DK38" s="92"/>
      <c r="DL38" s="92"/>
      <c r="DM38" s="92"/>
      <c r="DN38" s="92"/>
      <c r="DO38" s="92"/>
      <c r="DP38" s="92"/>
      <c r="DQ38" s="92"/>
      <c r="DR38" s="92"/>
      <c r="DS38" s="92"/>
      <c r="DT38" s="92"/>
      <c r="DU38" s="92"/>
      <c r="DV38" s="92"/>
      <c r="DW38" s="92"/>
      <c r="DX38" s="92"/>
      <c r="DY38" s="92"/>
      <c r="DZ38" s="92"/>
      <c r="EA38" s="92"/>
      <c r="EB38" s="92"/>
      <c r="EC38" s="92"/>
      <c r="ED38" s="92"/>
      <c r="EE38" s="92"/>
      <c r="EF38" s="92"/>
      <c r="EG38" s="92"/>
      <c r="EH38" s="92"/>
      <c r="EI38" s="92"/>
      <c r="EJ38" s="92"/>
      <c r="EK38" s="92"/>
      <c r="EL38" s="92"/>
      <c r="EM38" s="92"/>
      <c r="EN38" s="92"/>
      <c r="EO38" s="92"/>
      <c r="EP38" s="92"/>
      <c r="EQ38" s="92"/>
      <c r="ER38" s="92"/>
      <c r="ES38" s="92"/>
      <c r="ET38" s="92"/>
      <c r="EU38" s="92"/>
      <c r="EV38" s="92"/>
      <c r="EW38" s="92"/>
      <c r="EX38" s="92"/>
      <c r="EY38" s="84"/>
      <c r="FB38" s="84"/>
    </row>
    <row r="39" spans="1:177" outlineLevel="1">
      <c r="A39" s="132" t="s">
        <v>140</v>
      </c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138" t="s">
        <v>141</v>
      </c>
      <c r="AG39" s="139" t="str">
        <f t="shared" ref="AG39:BU39" si="40">"Q"&amp;AG35</f>
        <v>Q1</v>
      </c>
      <c r="AH39" s="122" t="str">
        <f t="shared" si="40"/>
        <v>Q2</v>
      </c>
      <c r="AI39" s="122" t="str">
        <f t="shared" si="40"/>
        <v>Q3</v>
      </c>
      <c r="AJ39" s="122" t="str">
        <f t="shared" si="40"/>
        <v>Q4</v>
      </c>
      <c r="AK39" s="122" t="str">
        <f t="shared" si="40"/>
        <v>Q5</v>
      </c>
      <c r="AL39" s="122" t="str">
        <f t="shared" si="40"/>
        <v>Q6</v>
      </c>
      <c r="AM39" s="122" t="str">
        <f t="shared" si="40"/>
        <v>Q7</v>
      </c>
      <c r="AN39" s="122" t="str">
        <f t="shared" si="40"/>
        <v>Q8</v>
      </c>
      <c r="AO39" s="122" t="str">
        <f t="shared" si="40"/>
        <v>Q9</v>
      </c>
      <c r="AP39" s="122" t="str">
        <f t="shared" si="40"/>
        <v>Q10</v>
      </c>
      <c r="AQ39" s="122" t="str">
        <f t="shared" si="40"/>
        <v>Q11</v>
      </c>
      <c r="AR39" s="122" t="str">
        <f t="shared" si="40"/>
        <v>Q12</v>
      </c>
      <c r="AS39" s="122" t="str">
        <f t="shared" si="40"/>
        <v>Q13</v>
      </c>
      <c r="AT39" s="122" t="str">
        <f t="shared" si="40"/>
        <v>Q14</v>
      </c>
      <c r="AU39" s="122" t="str">
        <f t="shared" si="40"/>
        <v>Q15</v>
      </c>
      <c r="AV39" s="122" t="str">
        <f t="shared" si="40"/>
        <v>Q16</v>
      </c>
      <c r="AW39" s="122" t="str">
        <f t="shared" si="40"/>
        <v>Q17</v>
      </c>
      <c r="AX39" s="122" t="str">
        <f t="shared" si="40"/>
        <v>Q18</v>
      </c>
      <c r="AY39" s="122" t="str">
        <f t="shared" si="40"/>
        <v>Q19</v>
      </c>
      <c r="AZ39" s="122" t="str">
        <f t="shared" si="40"/>
        <v>Q20</v>
      </c>
      <c r="BA39" s="122" t="str">
        <f t="shared" si="40"/>
        <v>Q21</v>
      </c>
      <c r="BB39" s="122" t="str">
        <f t="shared" si="40"/>
        <v>Q22</v>
      </c>
      <c r="BC39" s="122" t="str">
        <f t="shared" si="40"/>
        <v>Q23</v>
      </c>
      <c r="BD39" s="122" t="str">
        <f t="shared" si="40"/>
        <v>Q24</v>
      </c>
      <c r="BE39" s="122" t="str">
        <f t="shared" si="40"/>
        <v>Q25</v>
      </c>
      <c r="BF39" s="122" t="str">
        <f t="shared" si="40"/>
        <v>Q26</v>
      </c>
      <c r="BG39" s="122" t="str">
        <f t="shared" si="40"/>
        <v>Q27</v>
      </c>
      <c r="BH39" s="122" t="str">
        <f t="shared" si="40"/>
        <v>Q28</v>
      </c>
      <c r="BI39" s="122" t="str">
        <f t="shared" si="40"/>
        <v>Q29</v>
      </c>
      <c r="BJ39" s="122" t="str">
        <f t="shared" si="40"/>
        <v>Q30</v>
      </c>
      <c r="BK39" s="122" t="str">
        <f t="shared" si="40"/>
        <v>Q31</v>
      </c>
      <c r="BL39" s="122" t="str">
        <f t="shared" si="40"/>
        <v>Q32</v>
      </c>
      <c r="BM39" s="122" t="str">
        <f t="shared" si="40"/>
        <v>Q33</v>
      </c>
      <c r="BN39" s="122" t="str">
        <f t="shared" si="40"/>
        <v>Q34</v>
      </c>
      <c r="BO39" s="122" t="str">
        <f t="shared" si="40"/>
        <v>Q35</v>
      </c>
      <c r="BP39" s="122" t="str">
        <f t="shared" si="40"/>
        <v>Q36</v>
      </c>
      <c r="BQ39" s="122" t="str">
        <f t="shared" si="40"/>
        <v>Q37</v>
      </c>
      <c r="BR39" s="122" t="str">
        <f t="shared" si="40"/>
        <v>Q38</v>
      </c>
      <c r="BS39" s="122" t="str">
        <f t="shared" si="40"/>
        <v>Q39</v>
      </c>
      <c r="BT39" s="122" t="str">
        <f t="shared" si="40"/>
        <v>Q40</v>
      </c>
      <c r="BU39" s="122" t="str">
        <f t="shared" si="40"/>
        <v>Q41</v>
      </c>
      <c r="BV39" s="104"/>
      <c r="BW39" s="92"/>
      <c r="BX39" s="92"/>
      <c r="BY39" s="92"/>
      <c r="BZ39" s="92"/>
      <c r="CA39" s="92"/>
      <c r="CB39" s="92"/>
      <c r="CC39" s="92"/>
      <c r="CD39" s="92"/>
      <c r="CE39" s="92"/>
      <c r="CF39" s="92"/>
      <c r="CG39" s="81"/>
      <c r="CH39" s="92"/>
      <c r="CI39" s="92"/>
      <c r="CJ39" s="92"/>
      <c r="CK39" s="92"/>
      <c r="CL39" s="92"/>
      <c r="CM39" s="92"/>
      <c r="CN39" s="92"/>
      <c r="CO39" s="92"/>
      <c r="CP39" s="92"/>
      <c r="CQ39" s="92"/>
      <c r="CR39" s="92"/>
      <c r="CS39" s="92"/>
      <c r="CT39" s="92"/>
      <c r="CU39" s="92"/>
      <c r="CV39" s="92"/>
      <c r="CW39" s="92"/>
      <c r="CX39" s="92"/>
      <c r="CY39" s="92"/>
      <c r="CZ39" s="92"/>
      <c r="DA39" s="92"/>
      <c r="DB39" s="92"/>
      <c r="DC39" s="92"/>
      <c r="DD39" s="92"/>
      <c r="DE39" s="92"/>
      <c r="DF39" s="92"/>
      <c r="DG39" s="92"/>
      <c r="DH39" s="92"/>
      <c r="DI39" s="92"/>
      <c r="DJ39" s="92"/>
      <c r="DK39" s="92"/>
      <c r="DL39" s="92"/>
      <c r="DM39" s="92"/>
      <c r="DN39" s="92"/>
      <c r="DO39" s="92"/>
      <c r="DP39" s="92"/>
      <c r="DQ39" s="92"/>
      <c r="DR39" s="92"/>
      <c r="DS39" s="92"/>
      <c r="DT39" s="92"/>
      <c r="DU39" s="92"/>
      <c r="DV39" s="92"/>
      <c r="DW39" s="92"/>
      <c r="DX39" s="92"/>
      <c r="DY39" s="92"/>
      <c r="DZ39" s="92"/>
      <c r="EA39" s="92"/>
      <c r="EB39" s="92"/>
      <c r="EC39" s="92"/>
      <c r="ED39" s="92"/>
      <c r="EE39" s="92"/>
      <c r="EF39" s="92"/>
      <c r="EG39" s="92"/>
      <c r="EH39" s="92"/>
      <c r="EI39" s="92"/>
      <c r="EJ39" s="92"/>
      <c r="EK39" s="92"/>
      <c r="EL39" s="92"/>
      <c r="EM39" s="92"/>
      <c r="EN39" s="92"/>
      <c r="EO39" s="92"/>
      <c r="EP39" s="92"/>
      <c r="EQ39" s="92"/>
      <c r="ER39" s="92"/>
      <c r="ES39" s="92"/>
      <c r="ET39" s="92"/>
      <c r="EU39" s="92"/>
      <c r="EV39" s="92"/>
      <c r="EW39" s="92"/>
      <c r="EX39" s="92"/>
      <c r="EY39" s="84"/>
      <c r="FB39" s="84"/>
    </row>
    <row r="40" spans="1:177">
      <c r="A40" s="133"/>
      <c r="B40" s="92"/>
      <c r="C40" s="92"/>
      <c r="D40" s="92"/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92"/>
      <c r="AO40" s="92"/>
      <c r="AP40" s="92"/>
      <c r="AQ40" s="92"/>
      <c r="AR40" s="92"/>
      <c r="AS40" s="92"/>
      <c r="AT40" s="92"/>
      <c r="AU40" s="92"/>
      <c r="AV40" s="92"/>
      <c r="AW40" s="92"/>
      <c r="AX40" s="92"/>
      <c r="AY40" s="92"/>
      <c r="AZ40" s="92"/>
      <c r="BA40" s="92"/>
      <c r="BB40" s="92"/>
      <c r="BC40" s="92"/>
      <c r="BD40" s="92"/>
      <c r="BE40" s="92"/>
      <c r="BF40" s="92"/>
      <c r="BG40" s="92"/>
      <c r="BH40" s="92"/>
      <c r="BI40" s="92"/>
      <c r="BJ40" s="92"/>
      <c r="BK40" s="92"/>
      <c r="BL40" s="92"/>
      <c r="BM40" s="92"/>
      <c r="BN40" s="92"/>
      <c r="BO40" s="92"/>
      <c r="BP40" s="92"/>
      <c r="BQ40" s="92"/>
      <c r="BR40" s="92"/>
      <c r="BS40" s="92"/>
      <c r="BT40" s="92"/>
      <c r="BU40" s="92"/>
      <c r="BV40" s="92"/>
      <c r="BW40" s="92"/>
      <c r="BX40" s="92"/>
      <c r="BY40" s="92"/>
      <c r="BZ40" s="92"/>
      <c r="CA40" s="92"/>
      <c r="CB40" s="92"/>
      <c r="CC40" s="92"/>
      <c r="CD40" s="92"/>
      <c r="CE40" s="92"/>
      <c r="CF40" s="92"/>
      <c r="CG40" s="92"/>
      <c r="CH40" s="92"/>
      <c r="CI40" s="92"/>
      <c r="CJ40" s="92"/>
      <c r="CK40" s="92"/>
      <c r="CL40" s="92"/>
      <c r="CM40" s="92"/>
      <c r="CN40" s="92"/>
      <c r="CO40" s="92"/>
      <c r="CP40" s="92"/>
      <c r="CQ40" s="92"/>
      <c r="CR40" s="92"/>
      <c r="CS40" s="92"/>
      <c r="CT40" s="92"/>
      <c r="CU40" s="92"/>
      <c r="CV40" s="92"/>
      <c r="CW40" s="92"/>
      <c r="CX40" s="92"/>
      <c r="CY40" s="92"/>
      <c r="CZ40" s="92"/>
      <c r="DA40" s="92"/>
      <c r="DB40" s="92"/>
      <c r="DC40" s="92"/>
      <c r="DD40" s="92"/>
      <c r="DE40" s="92"/>
      <c r="DF40" s="92"/>
      <c r="DG40" s="92"/>
      <c r="DH40" s="92"/>
      <c r="DI40" s="92"/>
      <c r="DJ40" s="92"/>
      <c r="DK40" s="92"/>
      <c r="DL40" s="92"/>
      <c r="DM40" s="92"/>
      <c r="DN40" s="92"/>
      <c r="DO40" s="92"/>
      <c r="DP40" s="92"/>
      <c r="DQ40" s="92"/>
      <c r="DR40" s="92"/>
      <c r="DS40" s="92"/>
      <c r="DT40" s="92"/>
      <c r="DU40" s="92"/>
      <c r="DV40" s="92"/>
      <c r="DW40" s="92"/>
      <c r="DX40" s="92"/>
      <c r="DY40" s="92"/>
      <c r="DZ40" s="92"/>
      <c r="EA40" s="92"/>
      <c r="EB40" s="92"/>
      <c r="EC40" s="92"/>
      <c r="ED40" s="92"/>
      <c r="EE40" s="92"/>
      <c r="EF40" s="92"/>
      <c r="EG40" s="92"/>
      <c r="EH40" s="92"/>
      <c r="EI40" s="92"/>
      <c r="EJ40" s="92"/>
      <c r="EK40" s="92"/>
      <c r="EL40" s="92"/>
      <c r="EM40" s="92"/>
      <c r="EN40" s="92"/>
      <c r="EO40" s="92"/>
      <c r="EP40" s="92"/>
      <c r="EQ40" s="92"/>
      <c r="ER40" s="92"/>
      <c r="ES40" s="92"/>
      <c r="ET40" s="92"/>
      <c r="EU40" s="92"/>
      <c r="EV40" s="92"/>
      <c r="EW40" s="92"/>
      <c r="EX40" s="92"/>
      <c r="EY40" s="84"/>
      <c r="FB40" s="84"/>
    </row>
    <row r="41" spans="1:177" s="110" customFormat="1">
      <c r="A41" s="107" t="str">
        <f>EndOfSheet</f>
        <v>ZZEND</v>
      </c>
      <c r="B41" s="107"/>
      <c r="C41" s="107"/>
      <c r="D41" s="107"/>
      <c r="E41" s="107"/>
      <c r="F41" s="107"/>
      <c r="G41" s="108"/>
      <c r="H41" s="108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9"/>
      <c r="AC41" s="107"/>
      <c r="AD41" s="107"/>
      <c r="AE41" s="107"/>
      <c r="AF41" s="107"/>
      <c r="AG41" s="107"/>
      <c r="AH41" s="107"/>
      <c r="AI41" s="107"/>
      <c r="AJ41" s="107"/>
      <c r="AK41" s="107"/>
      <c r="AL41" s="107"/>
      <c r="AM41" s="107"/>
      <c r="AN41" s="107"/>
      <c r="AO41" s="107"/>
      <c r="AP41" s="107"/>
      <c r="AQ41" s="107"/>
      <c r="AR41" s="107"/>
      <c r="AS41" s="107"/>
      <c r="AT41" s="107"/>
      <c r="AU41" s="107"/>
      <c r="AV41" s="107"/>
      <c r="AW41" s="107"/>
      <c r="AX41" s="107"/>
      <c r="AY41" s="107"/>
      <c r="AZ41" s="107"/>
      <c r="BA41" s="107"/>
      <c r="BB41" s="107"/>
      <c r="BC41" s="107"/>
      <c r="BD41" s="107"/>
      <c r="BE41" s="107"/>
      <c r="BF41" s="107"/>
      <c r="BG41" s="107"/>
      <c r="BH41" s="107"/>
      <c r="BI41" s="107"/>
      <c r="BJ41" s="107"/>
      <c r="BK41" s="107"/>
      <c r="BL41" s="107"/>
      <c r="BM41" s="107"/>
      <c r="BN41" s="107"/>
      <c r="BO41" s="107"/>
      <c r="BP41" s="107"/>
      <c r="BQ41" s="107"/>
      <c r="BR41" s="107"/>
      <c r="BS41" s="107"/>
      <c r="BT41" s="107"/>
      <c r="BU41" s="107"/>
      <c r="BV41" s="107"/>
      <c r="BW41" s="107"/>
      <c r="BX41" s="107"/>
      <c r="BY41" s="107"/>
      <c r="BZ41" s="107"/>
      <c r="CA41" s="107"/>
      <c r="CB41" s="107"/>
      <c r="CC41" s="107"/>
      <c r="CD41" s="107"/>
      <c r="CE41" s="107"/>
      <c r="CF41" s="107"/>
      <c r="CG41" s="107"/>
      <c r="CH41" s="107"/>
      <c r="CI41" s="107"/>
      <c r="CJ41" s="107"/>
      <c r="CK41" s="107"/>
      <c r="CL41" s="107"/>
      <c r="CM41" s="107"/>
      <c r="CN41" s="107"/>
      <c r="CO41" s="107"/>
      <c r="CP41" s="107"/>
      <c r="CQ41" s="107"/>
      <c r="CR41" s="107"/>
      <c r="CS41" s="107"/>
      <c r="CT41" s="107"/>
      <c r="CU41" s="107"/>
      <c r="CV41" s="107"/>
      <c r="CW41" s="107"/>
      <c r="CX41" s="107"/>
      <c r="CY41" s="107"/>
      <c r="CZ41" s="107"/>
      <c r="DA41" s="107"/>
      <c r="DB41" s="107"/>
      <c r="DC41" s="107"/>
      <c r="DD41" s="107"/>
      <c r="DE41" s="107"/>
      <c r="DF41" s="107"/>
      <c r="DG41" s="107"/>
      <c r="DH41" s="107"/>
      <c r="DI41" s="107"/>
      <c r="DJ41" s="107"/>
      <c r="DK41" s="107"/>
      <c r="DL41" s="107"/>
      <c r="DM41" s="107"/>
      <c r="DN41" s="107"/>
      <c r="DO41" s="107"/>
      <c r="DP41" s="107"/>
      <c r="DQ41" s="107"/>
      <c r="DR41" s="107"/>
      <c r="DS41" s="107"/>
      <c r="DT41" s="107"/>
      <c r="DU41" s="107"/>
      <c r="DV41" s="107"/>
      <c r="DW41" s="107"/>
      <c r="DX41" s="107"/>
      <c r="DY41" s="107"/>
      <c r="DZ41" s="107"/>
      <c r="EA41" s="107"/>
      <c r="EB41" s="107"/>
      <c r="EC41" s="107"/>
      <c r="ED41" s="107"/>
      <c r="EE41" s="107"/>
      <c r="EF41" s="107"/>
      <c r="EG41" s="107"/>
      <c r="EH41" s="107"/>
      <c r="EI41" s="107"/>
      <c r="EJ41" s="107"/>
      <c r="EK41" s="107"/>
      <c r="EL41" s="107"/>
      <c r="EM41" s="107"/>
      <c r="EN41" s="107"/>
      <c r="EO41" s="107"/>
      <c r="EP41" s="107"/>
      <c r="EQ41" s="107"/>
      <c r="ER41" s="107"/>
      <c r="ES41" s="107"/>
      <c r="ET41" s="107"/>
      <c r="EU41" s="107"/>
      <c r="EV41" s="107"/>
      <c r="EW41" s="107"/>
      <c r="EX41" s="107"/>
      <c r="EY41" s="107"/>
      <c r="EZ41" s="107"/>
      <c r="FA41" s="107"/>
      <c r="FB41" s="107"/>
      <c r="FC41" s="83"/>
      <c r="FD41" s="83"/>
      <c r="FE41" s="83"/>
      <c r="FF41" s="83"/>
      <c r="FG41" s="83"/>
      <c r="FH41" s="83"/>
      <c r="FI41" s="83"/>
      <c r="FJ41" s="83"/>
      <c r="FK41" s="83"/>
      <c r="FL41" s="83"/>
      <c r="FM41" s="83"/>
      <c r="FN41" s="83"/>
      <c r="FO41" s="83"/>
      <c r="FP41" s="83"/>
      <c r="FQ41" s="83"/>
      <c r="FR41" s="83"/>
      <c r="FS41" s="83"/>
      <c r="FT41" s="83"/>
      <c r="FU41" s="83"/>
    </row>
    <row r="42" spans="1:177" hidden="1"/>
    <row r="43" spans="1:177" hidden="1"/>
    <row r="44" spans="1:177" hidden="1"/>
    <row r="45" spans="1:177" hidden="1"/>
    <row r="46" spans="1:177" hidden="1"/>
    <row r="47" spans="1:177" hidden="1"/>
    <row r="48" spans="1:177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spans="1:1" hidden="1">
      <c r="A177" s="86"/>
    </row>
    <row r="178" spans="1:1" hidden="1">
      <c r="A178" s="86"/>
    </row>
    <row r="179" spans="1:1" ht="12.75" customHeight="1"/>
    <row r="180" spans="1:1" ht="12.75" hidden="1" customHeight="1"/>
    <row r="181" spans="1:1" ht="12.75" hidden="1" customHeight="1"/>
    <row r="182" spans="1:1" ht="12.75" hidden="1" customHeight="1"/>
    <row r="183" spans="1:1" ht="12.75" hidden="1" customHeight="1"/>
    <row r="184" spans="1:1" ht="12.75" hidden="1" customHeight="1"/>
    <row r="185" spans="1:1" ht="12.75" hidden="1" customHeight="1"/>
    <row r="186" spans="1:1" ht="12.75" hidden="1" customHeight="1"/>
    <row r="187" spans="1:1" ht="12.75" hidden="1" customHeight="1"/>
    <row r="188" spans="1:1" ht="12.75" hidden="1" customHeight="1"/>
    <row r="189" spans="1:1" ht="12.75" hidden="1" customHeight="1"/>
    <row r="190" spans="1:1" ht="12.75" hidden="1" customHeight="1"/>
    <row r="191" spans="1:1" ht="12.75" hidden="1" customHeight="1"/>
    <row r="192" spans="1:1" ht="12.75" hidden="1" customHeight="1"/>
    <row r="193" ht="12.75" hidden="1" customHeight="1"/>
    <row r="194" ht="12.75" hidden="1" customHeight="1"/>
    <row r="195" ht="12.75" hidden="1" customHeight="1"/>
    <row r="196" ht="12.75" hidden="1" customHeight="1"/>
    <row r="197" ht="12.75" hidden="1" customHeight="1"/>
    <row r="198" ht="12.75" hidden="1" customHeight="1"/>
    <row r="199" ht="12.75" hidden="1" customHeight="1"/>
    <row r="200" ht="12.75" hidden="1" customHeight="1"/>
    <row r="201" ht="12.75" hidden="1" customHeight="1"/>
    <row r="202" ht="12.75" hidden="1" customHeight="1"/>
    <row r="203" ht="12.75" hidden="1" customHeight="1"/>
    <row r="204" ht="12.75" customHeight="1"/>
    <row r="205" ht="12.75" customHeight="1"/>
    <row r="206" ht="12.75" customHeight="1"/>
    <row r="207" ht="12.75" customHeight="1"/>
  </sheetData>
  <sheetProtection autoFilter="0"/>
  <conditionalFormatting sqref="AF36:BU36 AF13:EX13">
    <cfRule type="cellIs" dxfId="181" priority="10" stopIfTrue="1" operator="between">
      <formula>PreContractStartDateIn</formula>
      <formula>ContractEndDateIn</formula>
    </cfRule>
  </conditionalFormatting>
  <conditionalFormatting sqref="AP1:FB1">
    <cfRule type="expression" dxfId="180" priority="11" stopIfTrue="1">
      <formula>ErrorsPresent&gt;0</formula>
    </cfRule>
    <cfRule type="expression" dxfId="179" priority="12" stopIfTrue="1">
      <formula>ErrorsPresent&lt;0</formula>
    </cfRule>
  </conditionalFormatting>
  <conditionalFormatting sqref="F1">
    <cfRule type="cellIs" dxfId="178" priority="14" stopIfTrue="1" operator="greaterThan">
      <formula>0</formula>
    </cfRule>
    <cfRule type="cellIs" dxfId="177" priority="15" stopIfTrue="1" operator="lessThan">
      <formula>0</formula>
    </cfRule>
  </conditionalFormatting>
  <conditionalFormatting sqref="A1">
    <cfRule type="expression" dxfId="176" priority="7" stopIfTrue="1">
      <formula>Error_Global&gt;=1</formula>
    </cfRule>
    <cfRule type="expression" dxfId="175" priority="8" stopIfTrue="1">
      <formula>Error_Global&lt;=-1</formula>
    </cfRule>
    <cfRule type="expression" dxfId="174" priority="9" stopIfTrue="1">
      <formula>Error_check=0</formula>
    </cfRule>
  </conditionalFormatting>
  <conditionalFormatting sqref="B1:E1">
    <cfRule type="expression" dxfId="173" priority="4" stopIfTrue="1">
      <formula>Error_Global&gt;=1</formula>
    </cfRule>
    <cfRule type="expression" dxfId="172" priority="5" stopIfTrue="1">
      <formula>Error_Global&lt;=-1</formula>
    </cfRule>
    <cfRule type="expression" dxfId="171" priority="6" stopIfTrue="1">
      <formula>Error_check=0</formula>
    </cfRule>
  </conditionalFormatting>
  <conditionalFormatting sqref="G1:AO1">
    <cfRule type="expression" dxfId="170" priority="1" stopIfTrue="1">
      <formula>Error_Global&gt;=1</formula>
    </cfRule>
    <cfRule type="expression" dxfId="169" priority="2" stopIfTrue="1">
      <formula>Error_Global&lt;=-1</formula>
    </cfRule>
    <cfRule type="expression" dxfId="168" priority="3" stopIfTrue="1">
      <formula>Error_check=0</formula>
    </cfRule>
  </conditionalFormatting>
  <conditionalFormatting sqref="AF14:EX23">
    <cfRule type="expression" dxfId="167" priority="16" stopIfTrue="1">
      <formula>#REF!&lt;&gt;""</formula>
    </cfRule>
  </conditionalFormatting>
  <hyperlinks>
    <hyperlink ref="F1" location="PLA5A" tooltip="Hyperlink to &quot;Error Checks&quot; sheet" display="PLA5A"/>
  </hyperlinks>
  <pageMargins left="0.4" right="0.4" top="1" bottom="1" header="0.5" footer="0.5"/>
  <pageSetup scale="53" orientation="landscape" r:id="rId1"/>
  <headerFooter alignWithMargins="0">
    <oddHeader>&amp;LFUJITSU SERVICES&amp;RCOMMERCIAL IN CONFIDENCE</oddHeader>
    <oddFooter>&amp;L&amp;"Arial,Italic"&amp;F&amp;C&amp;"Arial,Italic"Printed on &amp;D at &amp;T&amp;R&amp;"Arial,Italic"Page &amp;P of &amp;N</oddFooter>
  </headerFooter>
  <colBreaks count="1" manualBreakCount="1">
    <brk id="43" min="4" max="139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outlinePr summaryBelow="0"/>
    <pageSetUpPr autoPageBreaks="0" fitToPage="1"/>
  </sheetPr>
  <dimension ref="A1:WVR168"/>
  <sheetViews>
    <sheetView showGridLines="0" zoomScale="87" zoomScaleNormal="87" workbookViewId="0">
      <pane ySplit="12" topLeftCell="A14" activePane="bottomLeft" state="frozen"/>
      <selection pane="bottomLeft" activeCell="IP127" sqref="IP127"/>
    </sheetView>
  </sheetViews>
  <sheetFormatPr defaultColWidth="0" defaultRowHeight="12.75" customHeight="1" zeroHeight="1"/>
  <cols>
    <col min="1" max="1" width="7.140625" style="83" customWidth="1"/>
    <col min="2" max="2" width="18.5703125" style="83" customWidth="1"/>
    <col min="3" max="3" width="12.28515625" style="83" customWidth="1"/>
    <col min="4" max="4" width="7.7109375" style="83" customWidth="1"/>
    <col min="5" max="5" width="9.42578125" style="83" customWidth="1"/>
    <col min="6" max="6" width="8.85546875" style="83" bestFit="1" customWidth="1"/>
    <col min="7" max="7" width="10.5703125" style="83" customWidth="1"/>
    <col min="8" max="8" width="8.7109375" style="83" customWidth="1"/>
    <col min="9" max="9" width="6.28515625" style="83" customWidth="1"/>
    <col min="10" max="10" width="12.140625" style="83" customWidth="1"/>
    <col min="11" max="11" width="3.28515625" style="83" customWidth="1"/>
    <col min="12" max="12" width="9.140625" style="83" customWidth="1"/>
    <col min="13" max="18" width="0" style="83" hidden="1"/>
    <col min="19" max="249" width="9.140625" style="83" hidden="1"/>
    <col min="250" max="250" width="4.5703125" style="83" customWidth="1"/>
    <col min="251" max="251" width="18.5703125" style="83" hidden="1" customWidth="1"/>
    <col min="252" max="252" width="12.28515625" style="83" hidden="1" customWidth="1"/>
    <col min="253" max="253" width="7.7109375" style="83" hidden="1" customWidth="1"/>
    <col min="254" max="254" width="9.42578125" style="83" hidden="1" customWidth="1"/>
    <col min="255" max="255" width="10.5703125" style="83" hidden="1" customWidth="1"/>
    <col min="256" max="256" width="8.85546875" style="83" hidden="1" customWidth="1"/>
    <col min="257" max="257" width="10.5703125" style="83" hidden="1" customWidth="1"/>
    <col min="258" max="258" width="8.7109375" style="83" hidden="1" customWidth="1"/>
    <col min="259" max="259" width="6.28515625" style="83" hidden="1" customWidth="1"/>
    <col min="260" max="260" width="12.140625" style="83" hidden="1" customWidth="1"/>
    <col min="261" max="261" width="3.28515625" style="83" hidden="1" customWidth="1"/>
    <col min="262" max="262" width="9.140625" style="83" hidden="1" customWidth="1"/>
    <col min="263" max="263" width="4.5703125" style="83" hidden="1" customWidth="1"/>
    <col min="264" max="264" width="10" style="83" hidden="1" customWidth="1"/>
    <col min="265" max="265" width="8.7109375" style="83" hidden="1" customWidth="1"/>
    <col min="266" max="266" width="3.140625" style="83" hidden="1" customWidth="1"/>
    <col min="267" max="268" width="9.140625" style="83" hidden="1" customWidth="1"/>
    <col min="269" max="505" width="9.140625" style="83" hidden="1"/>
    <col min="506" max="506" width="7.140625" style="83" hidden="1" customWidth="1"/>
    <col min="507" max="507" width="18.5703125" style="83" hidden="1" customWidth="1"/>
    <col min="508" max="508" width="12.28515625" style="83" hidden="1" customWidth="1"/>
    <col min="509" max="509" width="7.7109375" style="83" hidden="1" customWidth="1"/>
    <col min="510" max="510" width="9.42578125" style="83" hidden="1" customWidth="1"/>
    <col min="511" max="511" width="10.5703125" style="83" hidden="1" customWidth="1"/>
    <col min="512" max="512" width="8.85546875" style="83" hidden="1" customWidth="1"/>
    <col min="513" max="513" width="10.5703125" style="83" hidden="1" customWidth="1"/>
    <col min="514" max="514" width="8.7109375" style="83" hidden="1" customWidth="1"/>
    <col min="515" max="515" width="6.28515625" style="83" hidden="1" customWidth="1"/>
    <col min="516" max="516" width="12.140625" style="83" hidden="1" customWidth="1"/>
    <col min="517" max="517" width="3.28515625" style="83" hidden="1" customWidth="1"/>
    <col min="518" max="518" width="9.140625" style="83" hidden="1" customWidth="1"/>
    <col min="519" max="519" width="4.5703125" style="83" hidden="1" customWidth="1"/>
    <col min="520" max="520" width="10" style="83" hidden="1" customWidth="1"/>
    <col min="521" max="521" width="8.7109375" style="83" hidden="1" customWidth="1"/>
    <col min="522" max="522" width="3.140625" style="83" hidden="1" customWidth="1"/>
    <col min="523" max="524" width="9.140625" style="83" hidden="1" customWidth="1"/>
    <col min="525" max="761" width="9.140625" style="83" hidden="1"/>
    <col min="762" max="762" width="7.140625" style="83" hidden="1" customWidth="1"/>
    <col min="763" max="763" width="18.5703125" style="83" hidden="1" customWidth="1"/>
    <col min="764" max="764" width="12.28515625" style="83" hidden="1" customWidth="1"/>
    <col min="765" max="765" width="7.7109375" style="83" hidden="1" customWidth="1"/>
    <col min="766" max="766" width="9.42578125" style="83" hidden="1" customWidth="1"/>
    <col min="767" max="767" width="10.5703125" style="83" hidden="1" customWidth="1"/>
    <col min="768" max="768" width="8.85546875" style="83" hidden="1" customWidth="1"/>
    <col min="769" max="769" width="10.5703125" style="83" hidden="1" customWidth="1"/>
    <col min="770" max="770" width="8.7109375" style="83" hidden="1" customWidth="1"/>
    <col min="771" max="771" width="6.28515625" style="83" hidden="1" customWidth="1"/>
    <col min="772" max="772" width="12.140625" style="83" hidden="1" customWidth="1"/>
    <col min="773" max="773" width="3.28515625" style="83" hidden="1" customWidth="1"/>
    <col min="774" max="774" width="9.140625" style="83" hidden="1" customWidth="1"/>
    <col min="775" max="775" width="4.5703125" style="83" hidden="1" customWidth="1"/>
    <col min="776" max="776" width="10" style="83" hidden="1" customWidth="1"/>
    <col min="777" max="777" width="8.7109375" style="83" hidden="1" customWidth="1"/>
    <col min="778" max="778" width="3.140625" style="83" hidden="1" customWidth="1"/>
    <col min="779" max="780" width="9.140625" style="83" hidden="1" customWidth="1"/>
    <col min="781" max="1017" width="9.140625" style="83" hidden="1"/>
    <col min="1018" max="1018" width="7.140625" style="83" hidden="1" customWidth="1"/>
    <col min="1019" max="1019" width="18.5703125" style="83" hidden="1" customWidth="1"/>
    <col min="1020" max="1020" width="12.28515625" style="83" hidden="1" customWidth="1"/>
    <col min="1021" max="1021" width="7.7109375" style="83" hidden="1" customWidth="1"/>
    <col min="1022" max="1022" width="9.42578125" style="83" hidden="1" customWidth="1"/>
    <col min="1023" max="1023" width="10.5703125" style="83" hidden="1" customWidth="1"/>
    <col min="1024" max="1024" width="8.85546875" style="83" hidden="1" customWidth="1"/>
    <col min="1025" max="1025" width="10.5703125" style="83" hidden="1" customWidth="1"/>
    <col min="1026" max="1026" width="8.7109375" style="83" hidden="1" customWidth="1"/>
    <col min="1027" max="1027" width="6.28515625" style="83" hidden="1" customWidth="1"/>
    <col min="1028" max="1028" width="12.140625" style="83" hidden="1" customWidth="1"/>
    <col min="1029" max="1029" width="3.28515625" style="83" hidden="1" customWidth="1"/>
    <col min="1030" max="1030" width="9.140625" style="83" hidden="1" customWidth="1"/>
    <col min="1031" max="1031" width="4.5703125" style="83" hidden="1" customWidth="1"/>
    <col min="1032" max="1032" width="10" style="83" hidden="1" customWidth="1"/>
    <col min="1033" max="1033" width="8.7109375" style="83" hidden="1" customWidth="1"/>
    <col min="1034" max="1034" width="3.140625" style="83" hidden="1" customWidth="1"/>
    <col min="1035" max="1036" width="9.140625" style="83" hidden="1" customWidth="1"/>
    <col min="1037" max="1273" width="9.140625" style="83" hidden="1"/>
    <col min="1274" max="1274" width="7.140625" style="83" hidden="1" customWidth="1"/>
    <col min="1275" max="1275" width="18.5703125" style="83" hidden="1" customWidth="1"/>
    <col min="1276" max="1276" width="12.28515625" style="83" hidden="1" customWidth="1"/>
    <col min="1277" max="1277" width="7.7109375" style="83" hidden="1" customWidth="1"/>
    <col min="1278" max="1278" width="9.42578125" style="83" hidden="1" customWidth="1"/>
    <col min="1279" max="1279" width="10.5703125" style="83" hidden="1" customWidth="1"/>
    <col min="1280" max="1280" width="8.85546875" style="83" hidden="1" customWidth="1"/>
    <col min="1281" max="1281" width="10.5703125" style="83" hidden="1" customWidth="1"/>
    <col min="1282" max="1282" width="8.7109375" style="83" hidden="1" customWidth="1"/>
    <col min="1283" max="1283" width="6.28515625" style="83" hidden="1" customWidth="1"/>
    <col min="1284" max="1284" width="12.140625" style="83" hidden="1" customWidth="1"/>
    <col min="1285" max="1285" width="3.28515625" style="83" hidden="1" customWidth="1"/>
    <col min="1286" max="1286" width="9.140625" style="83" hidden="1" customWidth="1"/>
    <col min="1287" max="1287" width="4.5703125" style="83" hidden="1" customWidth="1"/>
    <col min="1288" max="1288" width="10" style="83" hidden="1" customWidth="1"/>
    <col min="1289" max="1289" width="8.7109375" style="83" hidden="1" customWidth="1"/>
    <col min="1290" max="1290" width="3.140625" style="83" hidden="1" customWidth="1"/>
    <col min="1291" max="1292" width="9.140625" style="83" hidden="1" customWidth="1"/>
    <col min="1293" max="1529" width="9.140625" style="83" hidden="1"/>
    <col min="1530" max="1530" width="7.140625" style="83" hidden="1" customWidth="1"/>
    <col min="1531" max="1531" width="18.5703125" style="83" hidden="1" customWidth="1"/>
    <col min="1532" max="1532" width="12.28515625" style="83" hidden="1" customWidth="1"/>
    <col min="1533" max="1533" width="7.7109375" style="83" hidden="1" customWidth="1"/>
    <col min="1534" max="1534" width="9.42578125" style="83" hidden="1" customWidth="1"/>
    <col min="1535" max="1535" width="10.5703125" style="83" hidden="1" customWidth="1"/>
    <col min="1536" max="1536" width="8.85546875" style="83" hidden="1" customWidth="1"/>
    <col min="1537" max="1537" width="10.5703125" style="83" hidden="1" customWidth="1"/>
    <col min="1538" max="1538" width="8.7109375" style="83" hidden="1" customWidth="1"/>
    <col min="1539" max="1539" width="6.28515625" style="83" hidden="1" customWidth="1"/>
    <col min="1540" max="1540" width="12.140625" style="83" hidden="1" customWidth="1"/>
    <col min="1541" max="1541" width="3.28515625" style="83" hidden="1" customWidth="1"/>
    <col min="1542" max="1542" width="9.140625" style="83" hidden="1" customWidth="1"/>
    <col min="1543" max="1543" width="4.5703125" style="83" hidden="1" customWidth="1"/>
    <col min="1544" max="1544" width="10" style="83" hidden="1" customWidth="1"/>
    <col min="1545" max="1545" width="8.7109375" style="83" hidden="1" customWidth="1"/>
    <col min="1546" max="1546" width="3.140625" style="83" hidden="1" customWidth="1"/>
    <col min="1547" max="1548" width="9.140625" style="83" hidden="1" customWidth="1"/>
    <col min="1549" max="1785" width="9.140625" style="83" hidden="1"/>
    <col min="1786" max="1786" width="7.140625" style="83" hidden="1" customWidth="1"/>
    <col min="1787" max="1787" width="18.5703125" style="83" hidden="1" customWidth="1"/>
    <col min="1788" max="1788" width="12.28515625" style="83" hidden="1" customWidth="1"/>
    <col min="1789" max="1789" width="7.7109375" style="83" hidden="1" customWidth="1"/>
    <col min="1790" max="1790" width="9.42578125" style="83" hidden="1" customWidth="1"/>
    <col min="1791" max="1791" width="10.5703125" style="83" hidden="1" customWidth="1"/>
    <col min="1792" max="1792" width="8.85546875" style="83" hidden="1" customWidth="1"/>
    <col min="1793" max="1793" width="10.5703125" style="83" hidden="1" customWidth="1"/>
    <col min="1794" max="1794" width="8.7109375" style="83" hidden="1" customWidth="1"/>
    <col min="1795" max="1795" width="6.28515625" style="83" hidden="1" customWidth="1"/>
    <col min="1796" max="1796" width="12.140625" style="83" hidden="1" customWidth="1"/>
    <col min="1797" max="1797" width="3.28515625" style="83" hidden="1" customWidth="1"/>
    <col min="1798" max="1798" width="9.140625" style="83" hidden="1" customWidth="1"/>
    <col min="1799" max="1799" width="4.5703125" style="83" hidden="1" customWidth="1"/>
    <col min="1800" max="1800" width="10" style="83" hidden="1" customWidth="1"/>
    <col min="1801" max="1801" width="8.7109375" style="83" hidden="1" customWidth="1"/>
    <col min="1802" max="1802" width="3.140625" style="83" hidden="1" customWidth="1"/>
    <col min="1803" max="1804" width="9.140625" style="83" hidden="1" customWidth="1"/>
    <col min="1805" max="2041" width="9.140625" style="83" hidden="1"/>
    <col min="2042" max="2042" width="7.140625" style="83" hidden="1" customWidth="1"/>
    <col min="2043" max="2043" width="18.5703125" style="83" hidden="1" customWidth="1"/>
    <col min="2044" max="2044" width="12.28515625" style="83" hidden="1" customWidth="1"/>
    <col min="2045" max="2045" width="7.7109375" style="83" hidden="1" customWidth="1"/>
    <col min="2046" max="2046" width="9.42578125" style="83" hidden="1" customWidth="1"/>
    <col min="2047" max="2047" width="10.5703125" style="83" hidden="1" customWidth="1"/>
    <col min="2048" max="2048" width="8.85546875" style="83" hidden="1" customWidth="1"/>
    <col min="2049" max="2049" width="10.5703125" style="83" hidden="1" customWidth="1"/>
    <col min="2050" max="2050" width="8.7109375" style="83" hidden="1" customWidth="1"/>
    <col min="2051" max="2051" width="6.28515625" style="83" hidden="1" customWidth="1"/>
    <col min="2052" max="2052" width="12.140625" style="83" hidden="1" customWidth="1"/>
    <col min="2053" max="2053" width="3.28515625" style="83" hidden="1" customWidth="1"/>
    <col min="2054" max="2054" width="9.140625" style="83" hidden="1" customWidth="1"/>
    <col min="2055" max="2055" width="4.5703125" style="83" hidden="1" customWidth="1"/>
    <col min="2056" max="2056" width="10" style="83" hidden="1" customWidth="1"/>
    <col min="2057" max="2057" width="8.7109375" style="83" hidden="1" customWidth="1"/>
    <col min="2058" max="2058" width="3.140625" style="83" hidden="1" customWidth="1"/>
    <col min="2059" max="2060" width="9.140625" style="83" hidden="1" customWidth="1"/>
    <col min="2061" max="2297" width="9.140625" style="83" hidden="1"/>
    <col min="2298" max="2298" width="7.140625" style="83" hidden="1" customWidth="1"/>
    <col min="2299" max="2299" width="18.5703125" style="83" hidden="1" customWidth="1"/>
    <col min="2300" max="2300" width="12.28515625" style="83" hidden="1" customWidth="1"/>
    <col min="2301" max="2301" width="7.7109375" style="83" hidden="1" customWidth="1"/>
    <col min="2302" max="2302" width="9.42578125" style="83" hidden="1" customWidth="1"/>
    <col min="2303" max="2303" width="10.5703125" style="83" hidden="1" customWidth="1"/>
    <col min="2304" max="2304" width="8.85546875" style="83" hidden="1" customWidth="1"/>
    <col min="2305" max="2305" width="10.5703125" style="83" hidden="1" customWidth="1"/>
    <col min="2306" max="2306" width="8.7109375" style="83" hidden="1" customWidth="1"/>
    <col min="2307" max="2307" width="6.28515625" style="83" hidden="1" customWidth="1"/>
    <col min="2308" max="2308" width="12.140625" style="83" hidden="1" customWidth="1"/>
    <col min="2309" max="2309" width="3.28515625" style="83" hidden="1" customWidth="1"/>
    <col min="2310" max="2310" width="9.140625" style="83" hidden="1" customWidth="1"/>
    <col min="2311" max="2311" width="4.5703125" style="83" hidden="1" customWidth="1"/>
    <col min="2312" max="2312" width="10" style="83" hidden="1" customWidth="1"/>
    <col min="2313" max="2313" width="8.7109375" style="83" hidden="1" customWidth="1"/>
    <col min="2314" max="2314" width="3.140625" style="83" hidden="1" customWidth="1"/>
    <col min="2315" max="2316" width="9.140625" style="83" hidden="1" customWidth="1"/>
    <col min="2317" max="2553" width="9.140625" style="83" hidden="1"/>
    <col min="2554" max="2554" width="7.140625" style="83" hidden="1" customWidth="1"/>
    <col min="2555" max="2555" width="18.5703125" style="83" hidden="1" customWidth="1"/>
    <col min="2556" max="2556" width="12.28515625" style="83" hidden="1" customWidth="1"/>
    <col min="2557" max="2557" width="7.7109375" style="83" hidden="1" customWidth="1"/>
    <col min="2558" max="2558" width="9.42578125" style="83" hidden="1" customWidth="1"/>
    <col min="2559" max="2559" width="10.5703125" style="83" hidden="1" customWidth="1"/>
    <col min="2560" max="2560" width="8.85546875" style="83" hidden="1" customWidth="1"/>
    <col min="2561" max="2561" width="10.5703125" style="83" hidden="1" customWidth="1"/>
    <col min="2562" max="2562" width="8.7109375" style="83" hidden="1" customWidth="1"/>
    <col min="2563" max="2563" width="6.28515625" style="83" hidden="1" customWidth="1"/>
    <col min="2564" max="2564" width="12.140625" style="83" hidden="1" customWidth="1"/>
    <col min="2565" max="2565" width="3.28515625" style="83" hidden="1" customWidth="1"/>
    <col min="2566" max="2566" width="9.140625" style="83" hidden="1" customWidth="1"/>
    <col min="2567" max="2567" width="4.5703125" style="83" hidden="1" customWidth="1"/>
    <col min="2568" max="2568" width="10" style="83" hidden="1" customWidth="1"/>
    <col min="2569" max="2569" width="8.7109375" style="83" hidden="1" customWidth="1"/>
    <col min="2570" max="2570" width="3.140625" style="83" hidden="1" customWidth="1"/>
    <col min="2571" max="2572" width="9.140625" style="83" hidden="1" customWidth="1"/>
    <col min="2573" max="2809" width="9.140625" style="83" hidden="1"/>
    <col min="2810" max="2810" width="7.140625" style="83" hidden="1" customWidth="1"/>
    <col min="2811" max="2811" width="18.5703125" style="83" hidden="1" customWidth="1"/>
    <col min="2812" max="2812" width="12.28515625" style="83" hidden="1" customWidth="1"/>
    <col min="2813" max="2813" width="7.7109375" style="83" hidden="1" customWidth="1"/>
    <col min="2814" max="2814" width="9.42578125" style="83" hidden="1" customWidth="1"/>
    <col min="2815" max="2815" width="10.5703125" style="83" hidden="1" customWidth="1"/>
    <col min="2816" max="2816" width="8.85546875" style="83" hidden="1" customWidth="1"/>
    <col min="2817" max="2817" width="10.5703125" style="83" hidden="1" customWidth="1"/>
    <col min="2818" max="2818" width="8.7109375" style="83" hidden="1" customWidth="1"/>
    <col min="2819" max="2819" width="6.28515625" style="83" hidden="1" customWidth="1"/>
    <col min="2820" max="2820" width="12.140625" style="83" hidden="1" customWidth="1"/>
    <col min="2821" max="2821" width="3.28515625" style="83" hidden="1" customWidth="1"/>
    <col min="2822" max="2822" width="9.140625" style="83" hidden="1" customWidth="1"/>
    <col min="2823" max="2823" width="4.5703125" style="83" hidden="1" customWidth="1"/>
    <col min="2824" max="2824" width="10" style="83" hidden="1" customWidth="1"/>
    <col min="2825" max="2825" width="8.7109375" style="83" hidden="1" customWidth="1"/>
    <col min="2826" max="2826" width="3.140625" style="83" hidden="1" customWidth="1"/>
    <col min="2827" max="2828" width="9.140625" style="83" hidden="1" customWidth="1"/>
    <col min="2829" max="3065" width="9.140625" style="83" hidden="1"/>
    <col min="3066" max="3066" width="7.140625" style="83" hidden="1" customWidth="1"/>
    <col min="3067" max="3067" width="18.5703125" style="83" hidden="1" customWidth="1"/>
    <col min="3068" max="3068" width="12.28515625" style="83" hidden="1" customWidth="1"/>
    <col min="3069" max="3069" width="7.7109375" style="83" hidden="1" customWidth="1"/>
    <col min="3070" max="3070" width="9.42578125" style="83" hidden="1" customWidth="1"/>
    <col min="3071" max="3071" width="10.5703125" style="83" hidden="1" customWidth="1"/>
    <col min="3072" max="3072" width="8.85546875" style="83" hidden="1" customWidth="1"/>
    <col min="3073" max="3073" width="10.5703125" style="83" hidden="1" customWidth="1"/>
    <col min="3074" max="3074" width="8.7109375" style="83" hidden="1" customWidth="1"/>
    <col min="3075" max="3075" width="6.28515625" style="83" hidden="1" customWidth="1"/>
    <col min="3076" max="3076" width="12.140625" style="83" hidden="1" customWidth="1"/>
    <col min="3077" max="3077" width="3.28515625" style="83" hidden="1" customWidth="1"/>
    <col min="3078" max="3078" width="9.140625" style="83" hidden="1" customWidth="1"/>
    <col min="3079" max="3079" width="4.5703125" style="83" hidden="1" customWidth="1"/>
    <col min="3080" max="3080" width="10" style="83" hidden="1" customWidth="1"/>
    <col min="3081" max="3081" width="8.7109375" style="83" hidden="1" customWidth="1"/>
    <col min="3082" max="3082" width="3.140625" style="83" hidden="1" customWidth="1"/>
    <col min="3083" max="3084" width="9.140625" style="83" hidden="1" customWidth="1"/>
    <col min="3085" max="3321" width="9.140625" style="83" hidden="1"/>
    <col min="3322" max="3322" width="7.140625" style="83" hidden="1" customWidth="1"/>
    <col min="3323" max="3323" width="18.5703125" style="83" hidden="1" customWidth="1"/>
    <col min="3324" max="3324" width="12.28515625" style="83" hidden="1" customWidth="1"/>
    <col min="3325" max="3325" width="7.7109375" style="83" hidden="1" customWidth="1"/>
    <col min="3326" max="3326" width="9.42578125" style="83" hidden="1" customWidth="1"/>
    <col min="3327" max="3327" width="10.5703125" style="83" hidden="1" customWidth="1"/>
    <col min="3328" max="3328" width="8.85546875" style="83" hidden="1" customWidth="1"/>
    <col min="3329" max="3329" width="10.5703125" style="83" hidden="1" customWidth="1"/>
    <col min="3330" max="3330" width="8.7109375" style="83" hidden="1" customWidth="1"/>
    <col min="3331" max="3331" width="6.28515625" style="83" hidden="1" customWidth="1"/>
    <col min="3332" max="3332" width="12.140625" style="83" hidden="1" customWidth="1"/>
    <col min="3333" max="3333" width="3.28515625" style="83" hidden="1" customWidth="1"/>
    <col min="3334" max="3334" width="9.140625" style="83" hidden="1" customWidth="1"/>
    <col min="3335" max="3335" width="4.5703125" style="83" hidden="1" customWidth="1"/>
    <col min="3336" max="3336" width="10" style="83" hidden="1" customWidth="1"/>
    <col min="3337" max="3337" width="8.7109375" style="83" hidden="1" customWidth="1"/>
    <col min="3338" max="3338" width="3.140625" style="83" hidden="1" customWidth="1"/>
    <col min="3339" max="3340" width="9.140625" style="83" hidden="1" customWidth="1"/>
    <col min="3341" max="3577" width="9.140625" style="83" hidden="1"/>
    <col min="3578" max="3578" width="7.140625" style="83" hidden="1" customWidth="1"/>
    <col min="3579" max="3579" width="18.5703125" style="83" hidden="1" customWidth="1"/>
    <col min="3580" max="3580" width="12.28515625" style="83" hidden="1" customWidth="1"/>
    <col min="3581" max="3581" width="7.7109375" style="83" hidden="1" customWidth="1"/>
    <col min="3582" max="3582" width="9.42578125" style="83" hidden="1" customWidth="1"/>
    <col min="3583" max="3583" width="10.5703125" style="83" hidden="1" customWidth="1"/>
    <col min="3584" max="3584" width="8.85546875" style="83" hidden="1" customWidth="1"/>
    <col min="3585" max="3585" width="10.5703125" style="83" hidden="1" customWidth="1"/>
    <col min="3586" max="3586" width="8.7109375" style="83" hidden="1" customWidth="1"/>
    <col min="3587" max="3587" width="6.28515625" style="83" hidden="1" customWidth="1"/>
    <col min="3588" max="3588" width="12.140625" style="83" hidden="1" customWidth="1"/>
    <col min="3589" max="3589" width="3.28515625" style="83" hidden="1" customWidth="1"/>
    <col min="3590" max="3590" width="9.140625" style="83" hidden="1" customWidth="1"/>
    <col min="3591" max="3591" width="4.5703125" style="83" hidden="1" customWidth="1"/>
    <col min="3592" max="3592" width="10" style="83" hidden="1" customWidth="1"/>
    <col min="3593" max="3593" width="8.7109375" style="83" hidden="1" customWidth="1"/>
    <col min="3594" max="3594" width="3.140625" style="83" hidden="1" customWidth="1"/>
    <col min="3595" max="3596" width="9.140625" style="83" hidden="1" customWidth="1"/>
    <col min="3597" max="3833" width="9.140625" style="83" hidden="1"/>
    <col min="3834" max="3834" width="7.140625" style="83" hidden="1" customWidth="1"/>
    <col min="3835" max="3835" width="18.5703125" style="83" hidden="1" customWidth="1"/>
    <col min="3836" max="3836" width="12.28515625" style="83" hidden="1" customWidth="1"/>
    <col min="3837" max="3837" width="7.7109375" style="83" hidden="1" customWidth="1"/>
    <col min="3838" max="3838" width="9.42578125" style="83" hidden="1" customWidth="1"/>
    <col min="3839" max="3839" width="10.5703125" style="83" hidden="1" customWidth="1"/>
    <col min="3840" max="3840" width="8.85546875" style="83" hidden="1" customWidth="1"/>
    <col min="3841" max="3841" width="10.5703125" style="83" hidden="1" customWidth="1"/>
    <col min="3842" max="3842" width="8.7109375" style="83" hidden="1" customWidth="1"/>
    <col min="3843" max="3843" width="6.28515625" style="83" hidden="1" customWidth="1"/>
    <col min="3844" max="3844" width="12.140625" style="83" hidden="1" customWidth="1"/>
    <col min="3845" max="3845" width="3.28515625" style="83" hidden="1" customWidth="1"/>
    <col min="3846" max="3846" width="9.140625" style="83" hidden="1" customWidth="1"/>
    <col min="3847" max="3847" width="4.5703125" style="83" hidden="1" customWidth="1"/>
    <col min="3848" max="3848" width="10" style="83" hidden="1" customWidth="1"/>
    <col min="3849" max="3849" width="8.7109375" style="83" hidden="1" customWidth="1"/>
    <col min="3850" max="3850" width="3.140625" style="83" hidden="1" customWidth="1"/>
    <col min="3851" max="3852" width="9.140625" style="83" hidden="1" customWidth="1"/>
    <col min="3853" max="4089" width="9.140625" style="83" hidden="1"/>
    <col min="4090" max="4090" width="7.140625" style="83" hidden="1" customWidth="1"/>
    <col min="4091" max="4091" width="18.5703125" style="83" hidden="1" customWidth="1"/>
    <col min="4092" max="4092" width="12.28515625" style="83" hidden="1" customWidth="1"/>
    <col min="4093" max="4093" width="7.7109375" style="83" hidden="1" customWidth="1"/>
    <col min="4094" max="4094" width="9.42578125" style="83" hidden="1" customWidth="1"/>
    <col min="4095" max="4095" width="10.5703125" style="83" hidden="1" customWidth="1"/>
    <col min="4096" max="4096" width="8.85546875" style="83" hidden="1" customWidth="1"/>
    <col min="4097" max="4097" width="10.5703125" style="83" hidden="1" customWidth="1"/>
    <col min="4098" max="4098" width="8.7109375" style="83" hidden="1" customWidth="1"/>
    <col min="4099" max="4099" width="6.28515625" style="83" hidden="1" customWidth="1"/>
    <col min="4100" max="4100" width="12.140625" style="83" hidden="1" customWidth="1"/>
    <col min="4101" max="4101" width="3.28515625" style="83" hidden="1" customWidth="1"/>
    <col min="4102" max="4102" width="9.140625" style="83" hidden="1" customWidth="1"/>
    <col min="4103" max="4103" width="4.5703125" style="83" hidden="1" customWidth="1"/>
    <col min="4104" max="4104" width="10" style="83" hidden="1" customWidth="1"/>
    <col min="4105" max="4105" width="8.7109375" style="83" hidden="1" customWidth="1"/>
    <col min="4106" max="4106" width="3.140625" style="83" hidden="1" customWidth="1"/>
    <col min="4107" max="4108" width="9.140625" style="83" hidden="1" customWidth="1"/>
    <col min="4109" max="4345" width="9.140625" style="83" hidden="1"/>
    <col min="4346" max="4346" width="7.140625" style="83" hidden="1" customWidth="1"/>
    <col min="4347" max="4347" width="18.5703125" style="83" hidden="1" customWidth="1"/>
    <col min="4348" max="4348" width="12.28515625" style="83" hidden="1" customWidth="1"/>
    <col min="4349" max="4349" width="7.7109375" style="83" hidden="1" customWidth="1"/>
    <col min="4350" max="4350" width="9.42578125" style="83" hidden="1" customWidth="1"/>
    <col min="4351" max="4351" width="10.5703125" style="83" hidden="1" customWidth="1"/>
    <col min="4352" max="4352" width="8.85546875" style="83" hidden="1" customWidth="1"/>
    <col min="4353" max="4353" width="10.5703125" style="83" hidden="1" customWidth="1"/>
    <col min="4354" max="4354" width="8.7109375" style="83" hidden="1" customWidth="1"/>
    <col min="4355" max="4355" width="6.28515625" style="83" hidden="1" customWidth="1"/>
    <col min="4356" max="4356" width="12.140625" style="83" hidden="1" customWidth="1"/>
    <col min="4357" max="4357" width="3.28515625" style="83" hidden="1" customWidth="1"/>
    <col min="4358" max="4358" width="9.140625" style="83" hidden="1" customWidth="1"/>
    <col min="4359" max="4359" width="4.5703125" style="83" hidden="1" customWidth="1"/>
    <col min="4360" max="4360" width="10" style="83" hidden="1" customWidth="1"/>
    <col min="4361" max="4361" width="8.7109375" style="83" hidden="1" customWidth="1"/>
    <col min="4362" max="4362" width="3.140625" style="83" hidden="1" customWidth="1"/>
    <col min="4363" max="4364" width="9.140625" style="83" hidden="1" customWidth="1"/>
    <col min="4365" max="4601" width="9.140625" style="83" hidden="1"/>
    <col min="4602" max="4602" width="7.140625" style="83" hidden="1" customWidth="1"/>
    <col min="4603" max="4603" width="18.5703125" style="83" hidden="1" customWidth="1"/>
    <col min="4604" max="4604" width="12.28515625" style="83" hidden="1" customWidth="1"/>
    <col min="4605" max="4605" width="7.7109375" style="83" hidden="1" customWidth="1"/>
    <col min="4606" max="4606" width="9.42578125" style="83" hidden="1" customWidth="1"/>
    <col min="4607" max="4607" width="10.5703125" style="83" hidden="1" customWidth="1"/>
    <col min="4608" max="4608" width="8.85546875" style="83" hidden="1" customWidth="1"/>
    <col min="4609" max="4609" width="10.5703125" style="83" hidden="1" customWidth="1"/>
    <col min="4610" max="4610" width="8.7109375" style="83" hidden="1" customWidth="1"/>
    <col min="4611" max="4611" width="6.28515625" style="83" hidden="1" customWidth="1"/>
    <col min="4612" max="4612" width="12.140625" style="83" hidden="1" customWidth="1"/>
    <col min="4613" max="4613" width="3.28515625" style="83" hidden="1" customWidth="1"/>
    <col min="4614" max="4614" width="9.140625" style="83" hidden="1" customWidth="1"/>
    <col min="4615" max="4615" width="4.5703125" style="83" hidden="1" customWidth="1"/>
    <col min="4616" max="4616" width="10" style="83" hidden="1" customWidth="1"/>
    <col min="4617" max="4617" width="8.7109375" style="83" hidden="1" customWidth="1"/>
    <col min="4618" max="4618" width="3.140625" style="83" hidden="1" customWidth="1"/>
    <col min="4619" max="4620" width="9.140625" style="83" hidden="1" customWidth="1"/>
    <col min="4621" max="4857" width="9.140625" style="83" hidden="1"/>
    <col min="4858" max="4858" width="7.140625" style="83" hidden="1" customWidth="1"/>
    <col min="4859" max="4859" width="18.5703125" style="83" hidden="1" customWidth="1"/>
    <col min="4860" max="4860" width="12.28515625" style="83" hidden="1" customWidth="1"/>
    <col min="4861" max="4861" width="7.7109375" style="83" hidden="1" customWidth="1"/>
    <col min="4862" max="4862" width="9.42578125" style="83" hidden="1" customWidth="1"/>
    <col min="4863" max="4863" width="10.5703125" style="83" hidden="1" customWidth="1"/>
    <col min="4864" max="4864" width="8.85546875" style="83" hidden="1" customWidth="1"/>
    <col min="4865" max="4865" width="10.5703125" style="83" hidden="1" customWidth="1"/>
    <col min="4866" max="4866" width="8.7109375" style="83" hidden="1" customWidth="1"/>
    <col min="4867" max="4867" width="6.28515625" style="83" hidden="1" customWidth="1"/>
    <col min="4868" max="4868" width="12.140625" style="83" hidden="1" customWidth="1"/>
    <col min="4869" max="4869" width="3.28515625" style="83" hidden="1" customWidth="1"/>
    <col min="4870" max="4870" width="9.140625" style="83" hidden="1" customWidth="1"/>
    <col min="4871" max="4871" width="4.5703125" style="83" hidden="1" customWidth="1"/>
    <col min="4872" max="4872" width="10" style="83" hidden="1" customWidth="1"/>
    <col min="4873" max="4873" width="8.7109375" style="83" hidden="1" customWidth="1"/>
    <col min="4874" max="4874" width="3.140625" style="83" hidden="1" customWidth="1"/>
    <col min="4875" max="4876" width="9.140625" style="83" hidden="1" customWidth="1"/>
    <col min="4877" max="5113" width="9.140625" style="83" hidden="1"/>
    <col min="5114" max="5114" width="7.140625" style="83" hidden="1" customWidth="1"/>
    <col min="5115" max="5115" width="18.5703125" style="83" hidden="1" customWidth="1"/>
    <col min="5116" max="5116" width="12.28515625" style="83" hidden="1" customWidth="1"/>
    <col min="5117" max="5117" width="7.7109375" style="83" hidden="1" customWidth="1"/>
    <col min="5118" max="5118" width="9.42578125" style="83" hidden="1" customWidth="1"/>
    <col min="5119" max="5119" width="10.5703125" style="83" hidden="1" customWidth="1"/>
    <col min="5120" max="5120" width="8.85546875" style="83" hidden="1" customWidth="1"/>
    <col min="5121" max="5121" width="10.5703125" style="83" hidden="1" customWidth="1"/>
    <col min="5122" max="5122" width="8.7109375" style="83" hidden="1" customWidth="1"/>
    <col min="5123" max="5123" width="6.28515625" style="83" hidden="1" customWidth="1"/>
    <col min="5124" max="5124" width="12.140625" style="83" hidden="1" customWidth="1"/>
    <col min="5125" max="5125" width="3.28515625" style="83" hidden="1" customWidth="1"/>
    <col min="5126" max="5126" width="9.140625" style="83" hidden="1" customWidth="1"/>
    <col min="5127" max="5127" width="4.5703125" style="83" hidden="1" customWidth="1"/>
    <col min="5128" max="5128" width="10" style="83" hidden="1" customWidth="1"/>
    <col min="5129" max="5129" width="8.7109375" style="83" hidden="1" customWidth="1"/>
    <col min="5130" max="5130" width="3.140625" style="83" hidden="1" customWidth="1"/>
    <col min="5131" max="5132" width="9.140625" style="83" hidden="1" customWidth="1"/>
    <col min="5133" max="5369" width="9.140625" style="83" hidden="1"/>
    <col min="5370" max="5370" width="7.140625" style="83" hidden="1" customWidth="1"/>
    <col min="5371" max="5371" width="18.5703125" style="83" hidden="1" customWidth="1"/>
    <col min="5372" max="5372" width="12.28515625" style="83" hidden="1" customWidth="1"/>
    <col min="5373" max="5373" width="7.7109375" style="83" hidden="1" customWidth="1"/>
    <col min="5374" max="5374" width="9.42578125" style="83" hidden="1" customWidth="1"/>
    <col min="5375" max="5375" width="10.5703125" style="83" hidden="1" customWidth="1"/>
    <col min="5376" max="5376" width="8.85546875" style="83" hidden="1" customWidth="1"/>
    <col min="5377" max="5377" width="10.5703125" style="83" hidden="1" customWidth="1"/>
    <col min="5378" max="5378" width="8.7109375" style="83" hidden="1" customWidth="1"/>
    <col min="5379" max="5379" width="6.28515625" style="83" hidden="1" customWidth="1"/>
    <col min="5380" max="5380" width="12.140625" style="83" hidden="1" customWidth="1"/>
    <col min="5381" max="5381" width="3.28515625" style="83" hidden="1" customWidth="1"/>
    <col min="5382" max="5382" width="9.140625" style="83" hidden="1" customWidth="1"/>
    <col min="5383" max="5383" width="4.5703125" style="83" hidden="1" customWidth="1"/>
    <col min="5384" max="5384" width="10" style="83" hidden="1" customWidth="1"/>
    <col min="5385" max="5385" width="8.7109375" style="83" hidden="1" customWidth="1"/>
    <col min="5386" max="5386" width="3.140625" style="83" hidden="1" customWidth="1"/>
    <col min="5387" max="5388" width="9.140625" style="83" hidden="1" customWidth="1"/>
    <col min="5389" max="5625" width="9.140625" style="83" hidden="1"/>
    <col min="5626" max="5626" width="7.140625" style="83" hidden="1" customWidth="1"/>
    <col min="5627" max="5627" width="18.5703125" style="83" hidden="1" customWidth="1"/>
    <col min="5628" max="5628" width="12.28515625" style="83" hidden="1" customWidth="1"/>
    <col min="5629" max="5629" width="7.7109375" style="83" hidden="1" customWidth="1"/>
    <col min="5630" max="5630" width="9.42578125" style="83" hidden="1" customWidth="1"/>
    <col min="5631" max="5631" width="10.5703125" style="83" hidden="1" customWidth="1"/>
    <col min="5632" max="5632" width="8.85546875" style="83" hidden="1" customWidth="1"/>
    <col min="5633" max="5633" width="10.5703125" style="83" hidden="1" customWidth="1"/>
    <col min="5634" max="5634" width="8.7109375" style="83" hidden="1" customWidth="1"/>
    <col min="5635" max="5635" width="6.28515625" style="83" hidden="1" customWidth="1"/>
    <col min="5636" max="5636" width="12.140625" style="83" hidden="1" customWidth="1"/>
    <col min="5637" max="5637" width="3.28515625" style="83" hidden="1" customWidth="1"/>
    <col min="5638" max="5638" width="9.140625" style="83" hidden="1" customWidth="1"/>
    <col min="5639" max="5639" width="4.5703125" style="83" hidden="1" customWidth="1"/>
    <col min="5640" max="5640" width="10" style="83" hidden="1" customWidth="1"/>
    <col min="5641" max="5641" width="8.7109375" style="83" hidden="1" customWidth="1"/>
    <col min="5642" max="5642" width="3.140625" style="83" hidden="1" customWidth="1"/>
    <col min="5643" max="5644" width="9.140625" style="83" hidden="1" customWidth="1"/>
    <col min="5645" max="5881" width="9.140625" style="83" hidden="1"/>
    <col min="5882" max="5882" width="7.140625" style="83" hidden="1" customWidth="1"/>
    <col min="5883" max="5883" width="18.5703125" style="83" hidden="1" customWidth="1"/>
    <col min="5884" max="5884" width="12.28515625" style="83" hidden="1" customWidth="1"/>
    <col min="5885" max="5885" width="7.7109375" style="83" hidden="1" customWidth="1"/>
    <col min="5886" max="5886" width="9.42578125" style="83" hidden="1" customWidth="1"/>
    <col min="5887" max="5887" width="10.5703125" style="83" hidden="1" customWidth="1"/>
    <col min="5888" max="5888" width="8.85546875" style="83" hidden="1" customWidth="1"/>
    <col min="5889" max="5889" width="10.5703125" style="83" hidden="1" customWidth="1"/>
    <col min="5890" max="5890" width="8.7109375" style="83" hidden="1" customWidth="1"/>
    <col min="5891" max="5891" width="6.28515625" style="83" hidden="1" customWidth="1"/>
    <col min="5892" max="5892" width="12.140625" style="83" hidden="1" customWidth="1"/>
    <col min="5893" max="5893" width="3.28515625" style="83" hidden="1" customWidth="1"/>
    <col min="5894" max="5894" width="9.140625" style="83" hidden="1" customWidth="1"/>
    <col min="5895" max="5895" width="4.5703125" style="83" hidden="1" customWidth="1"/>
    <col min="5896" max="5896" width="10" style="83" hidden="1" customWidth="1"/>
    <col min="5897" max="5897" width="8.7109375" style="83" hidden="1" customWidth="1"/>
    <col min="5898" max="5898" width="3.140625" style="83" hidden="1" customWidth="1"/>
    <col min="5899" max="5900" width="9.140625" style="83" hidden="1" customWidth="1"/>
    <col min="5901" max="6137" width="9.140625" style="83" hidden="1"/>
    <col min="6138" max="6138" width="7.140625" style="83" hidden="1" customWidth="1"/>
    <col min="6139" max="6139" width="18.5703125" style="83" hidden="1" customWidth="1"/>
    <col min="6140" max="6140" width="12.28515625" style="83" hidden="1" customWidth="1"/>
    <col min="6141" max="6141" width="7.7109375" style="83" hidden="1" customWidth="1"/>
    <col min="6142" max="6142" width="9.42578125" style="83" hidden="1" customWidth="1"/>
    <col min="6143" max="6143" width="10.5703125" style="83" hidden="1" customWidth="1"/>
    <col min="6144" max="6144" width="8.85546875" style="83" hidden="1" customWidth="1"/>
    <col min="6145" max="6145" width="10.5703125" style="83" hidden="1" customWidth="1"/>
    <col min="6146" max="6146" width="8.7109375" style="83" hidden="1" customWidth="1"/>
    <col min="6147" max="6147" width="6.28515625" style="83" hidden="1" customWidth="1"/>
    <col min="6148" max="6148" width="12.140625" style="83" hidden="1" customWidth="1"/>
    <col min="6149" max="6149" width="3.28515625" style="83" hidden="1" customWidth="1"/>
    <col min="6150" max="6150" width="9.140625" style="83" hidden="1" customWidth="1"/>
    <col min="6151" max="6151" width="4.5703125" style="83" hidden="1" customWidth="1"/>
    <col min="6152" max="6152" width="10" style="83" hidden="1" customWidth="1"/>
    <col min="6153" max="6153" width="8.7109375" style="83" hidden="1" customWidth="1"/>
    <col min="6154" max="6154" width="3.140625" style="83" hidden="1" customWidth="1"/>
    <col min="6155" max="6156" width="9.140625" style="83" hidden="1" customWidth="1"/>
    <col min="6157" max="6393" width="9.140625" style="83" hidden="1"/>
    <col min="6394" max="6394" width="7.140625" style="83" hidden="1" customWidth="1"/>
    <col min="6395" max="6395" width="18.5703125" style="83" hidden="1" customWidth="1"/>
    <col min="6396" max="6396" width="12.28515625" style="83" hidden="1" customWidth="1"/>
    <col min="6397" max="6397" width="7.7109375" style="83" hidden="1" customWidth="1"/>
    <col min="6398" max="6398" width="9.42578125" style="83" hidden="1" customWidth="1"/>
    <col min="6399" max="6399" width="10.5703125" style="83" hidden="1" customWidth="1"/>
    <col min="6400" max="6400" width="8.85546875" style="83" hidden="1" customWidth="1"/>
    <col min="6401" max="6401" width="10.5703125" style="83" hidden="1" customWidth="1"/>
    <col min="6402" max="6402" width="8.7109375" style="83" hidden="1" customWidth="1"/>
    <col min="6403" max="6403" width="6.28515625" style="83" hidden="1" customWidth="1"/>
    <col min="6404" max="6404" width="12.140625" style="83" hidden="1" customWidth="1"/>
    <col min="6405" max="6405" width="3.28515625" style="83" hidden="1" customWidth="1"/>
    <col min="6406" max="6406" width="9.140625" style="83" hidden="1" customWidth="1"/>
    <col min="6407" max="6407" width="4.5703125" style="83" hidden="1" customWidth="1"/>
    <col min="6408" max="6408" width="10" style="83" hidden="1" customWidth="1"/>
    <col min="6409" max="6409" width="8.7109375" style="83" hidden="1" customWidth="1"/>
    <col min="6410" max="6410" width="3.140625" style="83" hidden="1" customWidth="1"/>
    <col min="6411" max="6412" width="9.140625" style="83" hidden="1" customWidth="1"/>
    <col min="6413" max="6649" width="9.140625" style="83" hidden="1"/>
    <col min="6650" max="6650" width="7.140625" style="83" hidden="1" customWidth="1"/>
    <col min="6651" max="6651" width="18.5703125" style="83" hidden="1" customWidth="1"/>
    <col min="6652" max="6652" width="12.28515625" style="83" hidden="1" customWidth="1"/>
    <col min="6653" max="6653" width="7.7109375" style="83" hidden="1" customWidth="1"/>
    <col min="6654" max="6654" width="9.42578125" style="83" hidden="1" customWidth="1"/>
    <col min="6655" max="6655" width="10.5703125" style="83" hidden="1" customWidth="1"/>
    <col min="6656" max="6656" width="8.85546875" style="83" hidden="1" customWidth="1"/>
    <col min="6657" max="6657" width="10.5703125" style="83" hidden="1" customWidth="1"/>
    <col min="6658" max="6658" width="8.7109375" style="83" hidden="1" customWidth="1"/>
    <col min="6659" max="6659" width="6.28515625" style="83" hidden="1" customWidth="1"/>
    <col min="6660" max="6660" width="12.140625" style="83" hidden="1" customWidth="1"/>
    <col min="6661" max="6661" width="3.28515625" style="83" hidden="1" customWidth="1"/>
    <col min="6662" max="6662" width="9.140625" style="83" hidden="1" customWidth="1"/>
    <col min="6663" max="6663" width="4.5703125" style="83" hidden="1" customWidth="1"/>
    <col min="6664" max="6664" width="10" style="83" hidden="1" customWidth="1"/>
    <col min="6665" max="6665" width="8.7109375" style="83" hidden="1" customWidth="1"/>
    <col min="6666" max="6666" width="3.140625" style="83" hidden="1" customWidth="1"/>
    <col min="6667" max="6668" width="9.140625" style="83" hidden="1" customWidth="1"/>
    <col min="6669" max="6905" width="9.140625" style="83" hidden="1"/>
    <col min="6906" max="6906" width="7.140625" style="83" hidden="1" customWidth="1"/>
    <col min="6907" max="6907" width="18.5703125" style="83" hidden="1" customWidth="1"/>
    <col min="6908" max="6908" width="12.28515625" style="83" hidden="1" customWidth="1"/>
    <col min="6909" max="6909" width="7.7109375" style="83" hidden="1" customWidth="1"/>
    <col min="6910" max="6910" width="9.42578125" style="83" hidden="1" customWidth="1"/>
    <col min="6911" max="6911" width="10.5703125" style="83" hidden="1" customWidth="1"/>
    <col min="6912" max="6912" width="8.85546875" style="83" hidden="1" customWidth="1"/>
    <col min="6913" max="6913" width="10.5703125" style="83" hidden="1" customWidth="1"/>
    <col min="6914" max="6914" width="8.7109375" style="83" hidden="1" customWidth="1"/>
    <col min="6915" max="6915" width="6.28515625" style="83" hidden="1" customWidth="1"/>
    <col min="6916" max="6916" width="12.140625" style="83" hidden="1" customWidth="1"/>
    <col min="6917" max="6917" width="3.28515625" style="83" hidden="1" customWidth="1"/>
    <col min="6918" max="6918" width="9.140625" style="83" hidden="1" customWidth="1"/>
    <col min="6919" max="6919" width="4.5703125" style="83" hidden="1" customWidth="1"/>
    <col min="6920" max="6920" width="10" style="83" hidden="1" customWidth="1"/>
    <col min="6921" max="6921" width="8.7109375" style="83" hidden="1" customWidth="1"/>
    <col min="6922" max="6922" width="3.140625" style="83" hidden="1" customWidth="1"/>
    <col min="6923" max="6924" width="9.140625" style="83" hidden="1" customWidth="1"/>
    <col min="6925" max="7161" width="9.140625" style="83" hidden="1"/>
    <col min="7162" max="7162" width="7.140625" style="83" hidden="1" customWidth="1"/>
    <col min="7163" max="7163" width="18.5703125" style="83" hidden="1" customWidth="1"/>
    <col min="7164" max="7164" width="12.28515625" style="83" hidden="1" customWidth="1"/>
    <col min="7165" max="7165" width="7.7109375" style="83" hidden="1" customWidth="1"/>
    <col min="7166" max="7166" width="9.42578125" style="83" hidden="1" customWidth="1"/>
    <col min="7167" max="7167" width="10.5703125" style="83" hidden="1" customWidth="1"/>
    <col min="7168" max="7168" width="8.85546875" style="83" hidden="1" customWidth="1"/>
    <col min="7169" max="7169" width="10.5703125" style="83" hidden="1" customWidth="1"/>
    <col min="7170" max="7170" width="8.7109375" style="83" hidden="1" customWidth="1"/>
    <col min="7171" max="7171" width="6.28515625" style="83" hidden="1" customWidth="1"/>
    <col min="7172" max="7172" width="12.140625" style="83" hidden="1" customWidth="1"/>
    <col min="7173" max="7173" width="3.28515625" style="83" hidden="1" customWidth="1"/>
    <col min="7174" max="7174" width="9.140625" style="83" hidden="1" customWidth="1"/>
    <col min="7175" max="7175" width="4.5703125" style="83" hidden="1" customWidth="1"/>
    <col min="7176" max="7176" width="10" style="83" hidden="1" customWidth="1"/>
    <col min="7177" max="7177" width="8.7109375" style="83" hidden="1" customWidth="1"/>
    <col min="7178" max="7178" width="3.140625" style="83" hidden="1" customWidth="1"/>
    <col min="7179" max="7180" width="9.140625" style="83" hidden="1" customWidth="1"/>
    <col min="7181" max="7417" width="9.140625" style="83" hidden="1"/>
    <col min="7418" max="7418" width="7.140625" style="83" hidden="1" customWidth="1"/>
    <col min="7419" max="7419" width="18.5703125" style="83" hidden="1" customWidth="1"/>
    <col min="7420" max="7420" width="12.28515625" style="83" hidden="1" customWidth="1"/>
    <col min="7421" max="7421" width="7.7109375" style="83" hidden="1" customWidth="1"/>
    <col min="7422" max="7422" width="9.42578125" style="83" hidden="1" customWidth="1"/>
    <col min="7423" max="7423" width="10.5703125" style="83" hidden="1" customWidth="1"/>
    <col min="7424" max="7424" width="8.85546875" style="83" hidden="1" customWidth="1"/>
    <col min="7425" max="7425" width="10.5703125" style="83" hidden="1" customWidth="1"/>
    <col min="7426" max="7426" width="8.7109375" style="83" hidden="1" customWidth="1"/>
    <col min="7427" max="7427" width="6.28515625" style="83" hidden="1" customWidth="1"/>
    <col min="7428" max="7428" width="12.140625" style="83" hidden="1" customWidth="1"/>
    <col min="7429" max="7429" width="3.28515625" style="83" hidden="1" customWidth="1"/>
    <col min="7430" max="7430" width="9.140625" style="83" hidden="1" customWidth="1"/>
    <col min="7431" max="7431" width="4.5703125" style="83" hidden="1" customWidth="1"/>
    <col min="7432" max="7432" width="10" style="83" hidden="1" customWidth="1"/>
    <col min="7433" max="7433" width="8.7109375" style="83" hidden="1" customWidth="1"/>
    <col min="7434" max="7434" width="3.140625" style="83" hidden="1" customWidth="1"/>
    <col min="7435" max="7436" width="9.140625" style="83" hidden="1" customWidth="1"/>
    <col min="7437" max="7673" width="9.140625" style="83" hidden="1"/>
    <col min="7674" max="7674" width="7.140625" style="83" hidden="1" customWidth="1"/>
    <col min="7675" max="7675" width="18.5703125" style="83" hidden="1" customWidth="1"/>
    <col min="7676" max="7676" width="12.28515625" style="83" hidden="1" customWidth="1"/>
    <col min="7677" max="7677" width="7.7109375" style="83" hidden="1" customWidth="1"/>
    <col min="7678" max="7678" width="9.42578125" style="83" hidden="1" customWidth="1"/>
    <col min="7679" max="7679" width="10.5703125" style="83" hidden="1" customWidth="1"/>
    <col min="7680" max="7680" width="8.85546875" style="83" hidden="1" customWidth="1"/>
    <col min="7681" max="7681" width="10.5703125" style="83" hidden="1" customWidth="1"/>
    <col min="7682" max="7682" width="8.7109375" style="83" hidden="1" customWidth="1"/>
    <col min="7683" max="7683" width="6.28515625" style="83" hidden="1" customWidth="1"/>
    <col min="7684" max="7684" width="12.140625" style="83" hidden="1" customWidth="1"/>
    <col min="7685" max="7685" width="3.28515625" style="83" hidden="1" customWidth="1"/>
    <col min="7686" max="7686" width="9.140625" style="83" hidden="1" customWidth="1"/>
    <col min="7687" max="7687" width="4.5703125" style="83" hidden="1" customWidth="1"/>
    <col min="7688" max="7688" width="10" style="83" hidden="1" customWidth="1"/>
    <col min="7689" max="7689" width="8.7109375" style="83" hidden="1" customWidth="1"/>
    <col min="7690" max="7690" width="3.140625" style="83" hidden="1" customWidth="1"/>
    <col min="7691" max="7692" width="9.140625" style="83" hidden="1" customWidth="1"/>
    <col min="7693" max="7929" width="9.140625" style="83" hidden="1"/>
    <col min="7930" max="7930" width="7.140625" style="83" hidden="1" customWidth="1"/>
    <col min="7931" max="7931" width="18.5703125" style="83" hidden="1" customWidth="1"/>
    <col min="7932" max="7932" width="12.28515625" style="83" hidden="1" customWidth="1"/>
    <col min="7933" max="7933" width="7.7109375" style="83" hidden="1" customWidth="1"/>
    <col min="7934" max="7934" width="9.42578125" style="83" hidden="1" customWidth="1"/>
    <col min="7935" max="7935" width="10.5703125" style="83" hidden="1" customWidth="1"/>
    <col min="7936" max="7936" width="8.85546875" style="83" hidden="1" customWidth="1"/>
    <col min="7937" max="7937" width="10.5703125" style="83" hidden="1" customWidth="1"/>
    <col min="7938" max="7938" width="8.7109375" style="83" hidden="1" customWidth="1"/>
    <col min="7939" max="7939" width="6.28515625" style="83" hidden="1" customWidth="1"/>
    <col min="7940" max="7940" width="12.140625" style="83" hidden="1" customWidth="1"/>
    <col min="7941" max="7941" width="3.28515625" style="83" hidden="1" customWidth="1"/>
    <col min="7942" max="7942" width="9.140625" style="83" hidden="1" customWidth="1"/>
    <col min="7943" max="7943" width="4.5703125" style="83" hidden="1" customWidth="1"/>
    <col min="7944" max="7944" width="10" style="83" hidden="1" customWidth="1"/>
    <col min="7945" max="7945" width="8.7109375" style="83" hidden="1" customWidth="1"/>
    <col min="7946" max="7946" width="3.140625" style="83" hidden="1" customWidth="1"/>
    <col min="7947" max="7948" width="9.140625" style="83" hidden="1" customWidth="1"/>
    <col min="7949" max="8185" width="9.140625" style="83" hidden="1"/>
    <col min="8186" max="8186" width="7.140625" style="83" hidden="1" customWidth="1"/>
    <col min="8187" max="8187" width="18.5703125" style="83" hidden="1" customWidth="1"/>
    <col min="8188" max="8188" width="12.28515625" style="83" hidden="1" customWidth="1"/>
    <col min="8189" max="8189" width="7.7109375" style="83" hidden="1" customWidth="1"/>
    <col min="8190" max="8190" width="9.42578125" style="83" hidden="1" customWidth="1"/>
    <col min="8191" max="8191" width="10.5703125" style="83" hidden="1" customWidth="1"/>
    <col min="8192" max="8192" width="8.85546875" style="83" hidden="1" customWidth="1"/>
    <col min="8193" max="8193" width="10.5703125" style="83" hidden="1" customWidth="1"/>
    <col min="8194" max="8194" width="8.7109375" style="83" hidden="1" customWidth="1"/>
    <col min="8195" max="8195" width="6.28515625" style="83" hidden="1" customWidth="1"/>
    <col min="8196" max="8196" width="12.140625" style="83" hidden="1" customWidth="1"/>
    <col min="8197" max="8197" width="3.28515625" style="83" hidden="1" customWidth="1"/>
    <col min="8198" max="8198" width="9.140625" style="83" hidden="1" customWidth="1"/>
    <col min="8199" max="8199" width="4.5703125" style="83" hidden="1" customWidth="1"/>
    <col min="8200" max="8200" width="10" style="83" hidden="1" customWidth="1"/>
    <col min="8201" max="8201" width="8.7109375" style="83" hidden="1" customWidth="1"/>
    <col min="8202" max="8202" width="3.140625" style="83" hidden="1" customWidth="1"/>
    <col min="8203" max="8204" width="9.140625" style="83" hidden="1" customWidth="1"/>
    <col min="8205" max="8441" width="9.140625" style="83" hidden="1"/>
    <col min="8442" max="8442" width="7.140625" style="83" hidden="1" customWidth="1"/>
    <col min="8443" max="8443" width="18.5703125" style="83" hidden="1" customWidth="1"/>
    <col min="8444" max="8444" width="12.28515625" style="83" hidden="1" customWidth="1"/>
    <col min="8445" max="8445" width="7.7109375" style="83" hidden="1" customWidth="1"/>
    <col min="8446" max="8446" width="9.42578125" style="83" hidden="1" customWidth="1"/>
    <col min="8447" max="8447" width="10.5703125" style="83" hidden="1" customWidth="1"/>
    <col min="8448" max="8448" width="8.85546875" style="83" hidden="1" customWidth="1"/>
    <col min="8449" max="8449" width="10.5703125" style="83" hidden="1" customWidth="1"/>
    <col min="8450" max="8450" width="8.7109375" style="83" hidden="1" customWidth="1"/>
    <col min="8451" max="8451" width="6.28515625" style="83" hidden="1" customWidth="1"/>
    <col min="8452" max="8452" width="12.140625" style="83" hidden="1" customWidth="1"/>
    <col min="8453" max="8453" width="3.28515625" style="83" hidden="1" customWidth="1"/>
    <col min="8454" max="8454" width="9.140625" style="83" hidden="1" customWidth="1"/>
    <col min="8455" max="8455" width="4.5703125" style="83" hidden="1" customWidth="1"/>
    <col min="8456" max="8456" width="10" style="83" hidden="1" customWidth="1"/>
    <col min="8457" max="8457" width="8.7109375" style="83" hidden="1" customWidth="1"/>
    <col min="8458" max="8458" width="3.140625" style="83" hidden="1" customWidth="1"/>
    <col min="8459" max="8460" width="9.140625" style="83" hidden="1" customWidth="1"/>
    <col min="8461" max="8697" width="9.140625" style="83" hidden="1"/>
    <col min="8698" max="8698" width="7.140625" style="83" hidden="1" customWidth="1"/>
    <col min="8699" max="8699" width="18.5703125" style="83" hidden="1" customWidth="1"/>
    <col min="8700" max="8700" width="12.28515625" style="83" hidden="1" customWidth="1"/>
    <col min="8701" max="8701" width="7.7109375" style="83" hidden="1" customWidth="1"/>
    <col min="8702" max="8702" width="9.42578125" style="83" hidden="1" customWidth="1"/>
    <col min="8703" max="8703" width="10.5703125" style="83" hidden="1" customWidth="1"/>
    <col min="8704" max="8704" width="8.85546875" style="83" hidden="1" customWidth="1"/>
    <col min="8705" max="8705" width="10.5703125" style="83" hidden="1" customWidth="1"/>
    <col min="8706" max="8706" width="8.7109375" style="83" hidden="1" customWidth="1"/>
    <col min="8707" max="8707" width="6.28515625" style="83" hidden="1" customWidth="1"/>
    <col min="8708" max="8708" width="12.140625" style="83" hidden="1" customWidth="1"/>
    <col min="8709" max="8709" width="3.28515625" style="83" hidden="1" customWidth="1"/>
    <col min="8710" max="8710" width="9.140625" style="83" hidden="1" customWidth="1"/>
    <col min="8711" max="8711" width="4.5703125" style="83" hidden="1" customWidth="1"/>
    <col min="8712" max="8712" width="10" style="83" hidden="1" customWidth="1"/>
    <col min="8713" max="8713" width="8.7109375" style="83" hidden="1" customWidth="1"/>
    <col min="8714" max="8714" width="3.140625" style="83" hidden="1" customWidth="1"/>
    <col min="8715" max="8716" width="9.140625" style="83" hidden="1" customWidth="1"/>
    <col min="8717" max="8953" width="9.140625" style="83" hidden="1"/>
    <col min="8954" max="8954" width="7.140625" style="83" hidden="1" customWidth="1"/>
    <col min="8955" max="8955" width="18.5703125" style="83" hidden="1" customWidth="1"/>
    <col min="8956" max="8956" width="12.28515625" style="83" hidden="1" customWidth="1"/>
    <col min="8957" max="8957" width="7.7109375" style="83" hidden="1" customWidth="1"/>
    <col min="8958" max="8958" width="9.42578125" style="83" hidden="1" customWidth="1"/>
    <col min="8959" max="8959" width="10.5703125" style="83" hidden="1" customWidth="1"/>
    <col min="8960" max="8960" width="8.85546875" style="83" hidden="1" customWidth="1"/>
    <col min="8961" max="8961" width="10.5703125" style="83" hidden="1" customWidth="1"/>
    <col min="8962" max="8962" width="8.7109375" style="83" hidden="1" customWidth="1"/>
    <col min="8963" max="8963" width="6.28515625" style="83" hidden="1" customWidth="1"/>
    <col min="8964" max="8964" width="12.140625" style="83" hidden="1" customWidth="1"/>
    <col min="8965" max="8965" width="3.28515625" style="83" hidden="1" customWidth="1"/>
    <col min="8966" max="8966" width="9.140625" style="83" hidden="1" customWidth="1"/>
    <col min="8967" max="8967" width="4.5703125" style="83" hidden="1" customWidth="1"/>
    <col min="8968" max="8968" width="10" style="83" hidden="1" customWidth="1"/>
    <col min="8969" max="8969" width="8.7109375" style="83" hidden="1" customWidth="1"/>
    <col min="8970" max="8970" width="3.140625" style="83" hidden="1" customWidth="1"/>
    <col min="8971" max="8972" width="9.140625" style="83" hidden="1" customWidth="1"/>
    <col min="8973" max="9209" width="9.140625" style="83" hidden="1"/>
    <col min="9210" max="9210" width="7.140625" style="83" hidden="1" customWidth="1"/>
    <col min="9211" max="9211" width="18.5703125" style="83" hidden="1" customWidth="1"/>
    <col min="9212" max="9212" width="12.28515625" style="83" hidden="1" customWidth="1"/>
    <col min="9213" max="9213" width="7.7109375" style="83" hidden="1" customWidth="1"/>
    <col min="9214" max="9214" width="9.42578125" style="83" hidden="1" customWidth="1"/>
    <col min="9215" max="9215" width="10.5703125" style="83" hidden="1" customWidth="1"/>
    <col min="9216" max="9216" width="8.85546875" style="83" hidden="1" customWidth="1"/>
    <col min="9217" max="9217" width="10.5703125" style="83" hidden="1" customWidth="1"/>
    <col min="9218" max="9218" width="8.7109375" style="83" hidden="1" customWidth="1"/>
    <col min="9219" max="9219" width="6.28515625" style="83" hidden="1" customWidth="1"/>
    <col min="9220" max="9220" width="12.140625" style="83" hidden="1" customWidth="1"/>
    <col min="9221" max="9221" width="3.28515625" style="83" hidden="1" customWidth="1"/>
    <col min="9222" max="9222" width="9.140625" style="83" hidden="1" customWidth="1"/>
    <col min="9223" max="9223" width="4.5703125" style="83" hidden="1" customWidth="1"/>
    <col min="9224" max="9224" width="10" style="83" hidden="1" customWidth="1"/>
    <col min="9225" max="9225" width="8.7109375" style="83" hidden="1" customWidth="1"/>
    <col min="9226" max="9226" width="3.140625" style="83" hidden="1" customWidth="1"/>
    <col min="9227" max="9228" width="9.140625" style="83" hidden="1" customWidth="1"/>
    <col min="9229" max="9465" width="9.140625" style="83" hidden="1"/>
    <col min="9466" max="9466" width="7.140625" style="83" hidden="1" customWidth="1"/>
    <col min="9467" max="9467" width="18.5703125" style="83" hidden="1" customWidth="1"/>
    <col min="9468" max="9468" width="12.28515625" style="83" hidden="1" customWidth="1"/>
    <col min="9469" max="9469" width="7.7109375" style="83" hidden="1" customWidth="1"/>
    <col min="9470" max="9470" width="9.42578125" style="83" hidden="1" customWidth="1"/>
    <col min="9471" max="9471" width="10.5703125" style="83" hidden="1" customWidth="1"/>
    <col min="9472" max="9472" width="8.85546875" style="83" hidden="1" customWidth="1"/>
    <col min="9473" max="9473" width="10.5703125" style="83" hidden="1" customWidth="1"/>
    <col min="9474" max="9474" width="8.7109375" style="83" hidden="1" customWidth="1"/>
    <col min="9475" max="9475" width="6.28515625" style="83" hidden="1" customWidth="1"/>
    <col min="9476" max="9476" width="12.140625" style="83" hidden="1" customWidth="1"/>
    <col min="9477" max="9477" width="3.28515625" style="83" hidden="1" customWidth="1"/>
    <col min="9478" max="9478" width="9.140625" style="83" hidden="1" customWidth="1"/>
    <col min="9479" max="9479" width="4.5703125" style="83" hidden="1" customWidth="1"/>
    <col min="9480" max="9480" width="10" style="83" hidden="1" customWidth="1"/>
    <col min="9481" max="9481" width="8.7109375" style="83" hidden="1" customWidth="1"/>
    <col min="9482" max="9482" width="3.140625" style="83" hidden="1" customWidth="1"/>
    <col min="9483" max="9484" width="9.140625" style="83" hidden="1" customWidth="1"/>
    <col min="9485" max="9721" width="9.140625" style="83" hidden="1"/>
    <col min="9722" max="9722" width="7.140625" style="83" hidden="1" customWidth="1"/>
    <col min="9723" max="9723" width="18.5703125" style="83" hidden="1" customWidth="1"/>
    <col min="9724" max="9724" width="12.28515625" style="83" hidden="1" customWidth="1"/>
    <col min="9725" max="9725" width="7.7109375" style="83" hidden="1" customWidth="1"/>
    <col min="9726" max="9726" width="9.42578125" style="83" hidden="1" customWidth="1"/>
    <col min="9727" max="9727" width="10.5703125" style="83" hidden="1" customWidth="1"/>
    <col min="9728" max="9728" width="8.85546875" style="83" hidden="1" customWidth="1"/>
    <col min="9729" max="9729" width="10.5703125" style="83" hidden="1" customWidth="1"/>
    <col min="9730" max="9730" width="8.7109375" style="83" hidden="1" customWidth="1"/>
    <col min="9731" max="9731" width="6.28515625" style="83" hidden="1" customWidth="1"/>
    <col min="9732" max="9732" width="12.140625" style="83" hidden="1" customWidth="1"/>
    <col min="9733" max="9733" width="3.28515625" style="83" hidden="1" customWidth="1"/>
    <col min="9734" max="9734" width="9.140625" style="83" hidden="1" customWidth="1"/>
    <col min="9735" max="9735" width="4.5703125" style="83" hidden="1" customWidth="1"/>
    <col min="9736" max="9736" width="10" style="83" hidden="1" customWidth="1"/>
    <col min="9737" max="9737" width="8.7109375" style="83" hidden="1" customWidth="1"/>
    <col min="9738" max="9738" width="3.140625" style="83" hidden="1" customWidth="1"/>
    <col min="9739" max="9740" width="9.140625" style="83" hidden="1" customWidth="1"/>
    <col min="9741" max="9977" width="9.140625" style="83" hidden="1"/>
    <col min="9978" max="9978" width="7.140625" style="83" hidden="1" customWidth="1"/>
    <col min="9979" max="9979" width="18.5703125" style="83" hidden="1" customWidth="1"/>
    <col min="9980" max="9980" width="12.28515625" style="83" hidden="1" customWidth="1"/>
    <col min="9981" max="9981" width="7.7109375" style="83" hidden="1" customWidth="1"/>
    <col min="9982" max="9982" width="9.42578125" style="83" hidden="1" customWidth="1"/>
    <col min="9983" max="9983" width="10.5703125" style="83" hidden="1" customWidth="1"/>
    <col min="9984" max="9984" width="8.85546875" style="83" hidden="1" customWidth="1"/>
    <col min="9985" max="9985" width="10.5703125" style="83" hidden="1" customWidth="1"/>
    <col min="9986" max="9986" width="8.7109375" style="83" hidden="1" customWidth="1"/>
    <col min="9987" max="9987" width="6.28515625" style="83" hidden="1" customWidth="1"/>
    <col min="9988" max="9988" width="12.140625" style="83" hidden="1" customWidth="1"/>
    <col min="9989" max="9989" width="3.28515625" style="83" hidden="1" customWidth="1"/>
    <col min="9990" max="9990" width="9.140625" style="83" hidden="1" customWidth="1"/>
    <col min="9991" max="9991" width="4.5703125" style="83" hidden="1" customWidth="1"/>
    <col min="9992" max="9992" width="10" style="83" hidden="1" customWidth="1"/>
    <col min="9993" max="9993" width="8.7109375" style="83" hidden="1" customWidth="1"/>
    <col min="9994" max="9994" width="3.140625" style="83" hidden="1" customWidth="1"/>
    <col min="9995" max="9996" width="9.140625" style="83" hidden="1" customWidth="1"/>
    <col min="9997" max="10233" width="9.140625" style="83" hidden="1"/>
    <col min="10234" max="10234" width="7.140625" style="83" hidden="1" customWidth="1"/>
    <col min="10235" max="10235" width="18.5703125" style="83" hidden="1" customWidth="1"/>
    <col min="10236" max="10236" width="12.28515625" style="83" hidden="1" customWidth="1"/>
    <col min="10237" max="10237" width="7.7109375" style="83" hidden="1" customWidth="1"/>
    <col min="10238" max="10238" width="9.42578125" style="83" hidden="1" customWidth="1"/>
    <col min="10239" max="10239" width="10.5703125" style="83" hidden="1" customWidth="1"/>
    <col min="10240" max="10240" width="8.85546875" style="83" hidden="1" customWidth="1"/>
    <col min="10241" max="10241" width="10.5703125" style="83" hidden="1" customWidth="1"/>
    <col min="10242" max="10242" width="8.7109375" style="83" hidden="1" customWidth="1"/>
    <col min="10243" max="10243" width="6.28515625" style="83" hidden="1" customWidth="1"/>
    <col min="10244" max="10244" width="12.140625" style="83" hidden="1" customWidth="1"/>
    <col min="10245" max="10245" width="3.28515625" style="83" hidden="1" customWidth="1"/>
    <col min="10246" max="10246" width="9.140625" style="83" hidden="1" customWidth="1"/>
    <col min="10247" max="10247" width="4.5703125" style="83" hidden="1" customWidth="1"/>
    <col min="10248" max="10248" width="10" style="83" hidden="1" customWidth="1"/>
    <col min="10249" max="10249" width="8.7109375" style="83" hidden="1" customWidth="1"/>
    <col min="10250" max="10250" width="3.140625" style="83" hidden="1" customWidth="1"/>
    <col min="10251" max="10252" width="9.140625" style="83" hidden="1" customWidth="1"/>
    <col min="10253" max="10489" width="9.140625" style="83" hidden="1"/>
    <col min="10490" max="10490" width="7.140625" style="83" hidden="1" customWidth="1"/>
    <col min="10491" max="10491" width="18.5703125" style="83" hidden="1" customWidth="1"/>
    <col min="10492" max="10492" width="12.28515625" style="83" hidden="1" customWidth="1"/>
    <col min="10493" max="10493" width="7.7109375" style="83" hidden="1" customWidth="1"/>
    <col min="10494" max="10494" width="9.42578125" style="83" hidden="1" customWidth="1"/>
    <col min="10495" max="10495" width="10.5703125" style="83" hidden="1" customWidth="1"/>
    <col min="10496" max="10496" width="8.85546875" style="83" hidden="1" customWidth="1"/>
    <col min="10497" max="10497" width="10.5703125" style="83" hidden="1" customWidth="1"/>
    <col min="10498" max="10498" width="8.7109375" style="83" hidden="1" customWidth="1"/>
    <col min="10499" max="10499" width="6.28515625" style="83" hidden="1" customWidth="1"/>
    <col min="10500" max="10500" width="12.140625" style="83" hidden="1" customWidth="1"/>
    <col min="10501" max="10501" width="3.28515625" style="83" hidden="1" customWidth="1"/>
    <col min="10502" max="10502" width="9.140625" style="83" hidden="1" customWidth="1"/>
    <col min="10503" max="10503" width="4.5703125" style="83" hidden="1" customWidth="1"/>
    <col min="10504" max="10504" width="10" style="83" hidden="1" customWidth="1"/>
    <col min="10505" max="10505" width="8.7109375" style="83" hidden="1" customWidth="1"/>
    <col min="10506" max="10506" width="3.140625" style="83" hidden="1" customWidth="1"/>
    <col min="10507" max="10508" width="9.140625" style="83" hidden="1" customWidth="1"/>
    <col min="10509" max="10745" width="9.140625" style="83" hidden="1"/>
    <col min="10746" max="10746" width="7.140625" style="83" hidden="1" customWidth="1"/>
    <col min="10747" max="10747" width="18.5703125" style="83" hidden="1" customWidth="1"/>
    <col min="10748" max="10748" width="12.28515625" style="83" hidden="1" customWidth="1"/>
    <col min="10749" max="10749" width="7.7109375" style="83" hidden="1" customWidth="1"/>
    <col min="10750" max="10750" width="9.42578125" style="83" hidden="1" customWidth="1"/>
    <col min="10751" max="10751" width="10.5703125" style="83" hidden="1" customWidth="1"/>
    <col min="10752" max="10752" width="8.85546875" style="83" hidden="1" customWidth="1"/>
    <col min="10753" max="10753" width="10.5703125" style="83" hidden="1" customWidth="1"/>
    <col min="10754" max="10754" width="8.7109375" style="83" hidden="1" customWidth="1"/>
    <col min="10755" max="10755" width="6.28515625" style="83" hidden="1" customWidth="1"/>
    <col min="10756" max="10756" width="12.140625" style="83" hidden="1" customWidth="1"/>
    <col min="10757" max="10757" width="3.28515625" style="83" hidden="1" customWidth="1"/>
    <col min="10758" max="10758" width="9.140625" style="83" hidden="1" customWidth="1"/>
    <col min="10759" max="10759" width="4.5703125" style="83" hidden="1" customWidth="1"/>
    <col min="10760" max="10760" width="10" style="83" hidden="1" customWidth="1"/>
    <col min="10761" max="10761" width="8.7109375" style="83" hidden="1" customWidth="1"/>
    <col min="10762" max="10762" width="3.140625" style="83" hidden="1" customWidth="1"/>
    <col min="10763" max="10764" width="9.140625" style="83" hidden="1" customWidth="1"/>
    <col min="10765" max="11001" width="9.140625" style="83" hidden="1"/>
    <col min="11002" max="11002" width="7.140625" style="83" hidden="1" customWidth="1"/>
    <col min="11003" max="11003" width="18.5703125" style="83" hidden="1" customWidth="1"/>
    <col min="11004" max="11004" width="12.28515625" style="83" hidden="1" customWidth="1"/>
    <col min="11005" max="11005" width="7.7109375" style="83" hidden="1" customWidth="1"/>
    <col min="11006" max="11006" width="9.42578125" style="83" hidden="1" customWidth="1"/>
    <col min="11007" max="11007" width="10.5703125" style="83" hidden="1" customWidth="1"/>
    <col min="11008" max="11008" width="8.85546875" style="83" hidden="1" customWidth="1"/>
    <col min="11009" max="11009" width="10.5703125" style="83" hidden="1" customWidth="1"/>
    <col min="11010" max="11010" width="8.7109375" style="83" hidden="1" customWidth="1"/>
    <col min="11011" max="11011" width="6.28515625" style="83" hidden="1" customWidth="1"/>
    <col min="11012" max="11012" width="12.140625" style="83" hidden="1" customWidth="1"/>
    <col min="11013" max="11013" width="3.28515625" style="83" hidden="1" customWidth="1"/>
    <col min="11014" max="11014" width="9.140625" style="83" hidden="1" customWidth="1"/>
    <col min="11015" max="11015" width="4.5703125" style="83" hidden="1" customWidth="1"/>
    <col min="11016" max="11016" width="10" style="83" hidden="1" customWidth="1"/>
    <col min="11017" max="11017" width="8.7109375" style="83" hidden="1" customWidth="1"/>
    <col min="11018" max="11018" width="3.140625" style="83" hidden="1" customWidth="1"/>
    <col min="11019" max="11020" width="9.140625" style="83" hidden="1" customWidth="1"/>
    <col min="11021" max="11257" width="9.140625" style="83" hidden="1"/>
    <col min="11258" max="11258" width="7.140625" style="83" hidden="1" customWidth="1"/>
    <col min="11259" max="11259" width="18.5703125" style="83" hidden="1" customWidth="1"/>
    <col min="11260" max="11260" width="12.28515625" style="83" hidden="1" customWidth="1"/>
    <col min="11261" max="11261" width="7.7109375" style="83" hidden="1" customWidth="1"/>
    <col min="11262" max="11262" width="9.42578125" style="83" hidden="1" customWidth="1"/>
    <col min="11263" max="11263" width="10.5703125" style="83" hidden="1" customWidth="1"/>
    <col min="11264" max="11264" width="8.85546875" style="83" hidden="1" customWidth="1"/>
    <col min="11265" max="11265" width="10.5703125" style="83" hidden="1" customWidth="1"/>
    <col min="11266" max="11266" width="8.7109375" style="83" hidden="1" customWidth="1"/>
    <col min="11267" max="11267" width="6.28515625" style="83" hidden="1" customWidth="1"/>
    <col min="11268" max="11268" width="12.140625" style="83" hidden="1" customWidth="1"/>
    <col min="11269" max="11269" width="3.28515625" style="83" hidden="1" customWidth="1"/>
    <col min="11270" max="11270" width="9.140625" style="83" hidden="1" customWidth="1"/>
    <col min="11271" max="11271" width="4.5703125" style="83" hidden="1" customWidth="1"/>
    <col min="11272" max="11272" width="10" style="83" hidden="1" customWidth="1"/>
    <col min="11273" max="11273" width="8.7109375" style="83" hidden="1" customWidth="1"/>
    <col min="11274" max="11274" width="3.140625" style="83" hidden="1" customWidth="1"/>
    <col min="11275" max="11276" width="9.140625" style="83" hidden="1" customWidth="1"/>
    <col min="11277" max="11513" width="9.140625" style="83" hidden="1"/>
    <col min="11514" max="11514" width="7.140625" style="83" hidden="1" customWidth="1"/>
    <col min="11515" max="11515" width="18.5703125" style="83" hidden="1" customWidth="1"/>
    <col min="11516" max="11516" width="12.28515625" style="83" hidden="1" customWidth="1"/>
    <col min="11517" max="11517" width="7.7109375" style="83" hidden="1" customWidth="1"/>
    <col min="11518" max="11518" width="9.42578125" style="83" hidden="1" customWidth="1"/>
    <col min="11519" max="11519" width="10.5703125" style="83" hidden="1" customWidth="1"/>
    <col min="11520" max="11520" width="8.85546875" style="83" hidden="1" customWidth="1"/>
    <col min="11521" max="11521" width="10.5703125" style="83" hidden="1" customWidth="1"/>
    <col min="11522" max="11522" width="8.7109375" style="83" hidden="1" customWidth="1"/>
    <col min="11523" max="11523" width="6.28515625" style="83" hidden="1" customWidth="1"/>
    <col min="11524" max="11524" width="12.140625" style="83" hidden="1" customWidth="1"/>
    <col min="11525" max="11525" width="3.28515625" style="83" hidden="1" customWidth="1"/>
    <col min="11526" max="11526" width="9.140625" style="83" hidden="1" customWidth="1"/>
    <col min="11527" max="11527" width="4.5703125" style="83" hidden="1" customWidth="1"/>
    <col min="11528" max="11528" width="10" style="83" hidden="1" customWidth="1"/>
    <col min="11529" max="11529" width="8.7109375" style="83" hidden="1" customWidth="1"/>
    <col min="11530" max="11530" width="3.140625" style="83" hidden="1" customWidth="1"/>
    <col min="11531" max="11532" width="9.140625" style="83" hidden="1" customWidth="1"/>
    <col min="11533" max="11769" width="9.140625" style="83" hidden="1"/>
    <col min="11770" max="11770" width="7.140625" style="83" hidden="1" customWidth="1"/>
    <col min="11771" max="11771" width="18.5703125" style="83" hidden="1" customWidth="1"/>
    <col min="11772" max="11772" width="12.28515625" style="83" hidden="1" customWidth="1"/>
    <col min="11773" max="11773" width="7.7109375" style="83" hidden="1" customWidth="1"/>
    <col min="11774" max="11774" width="9.42578125" style="83" hidden="1" customWidth="1"/>
    <col min="11775" max="11775" width="10.5703125" style="83" hidden="1" customWidth="1"/>
    <col min="11776" max="11776" width="8.85546875" style="83" hidden="1" customWidth="1"/>
    <col min="11777" max="11777" width="10.5703125" style="83" hidden="1" customWidth="1"/>
    <col min="11778" max="11778" width="8.7109375" style="83" hidden="1" customWidth="1"/>
    <col min="11779" max="11779" width="6.28515625" style="83" hidden="1" customWidth="1"/>
    <col min="11780" max="11780" width="12.140625" style="83" hidden="1" customWidth="1"/>
    <col min="11781" max="11781" width="3.28515625" style="83" hidden="1" customWidth="1"/>
    <col min="11782" max="11782" width="9.140625" style="83" hidden="1" customWidth="1"/>
    <col min="11783" max="11783" width="4.5703125" style="83" hidden="1" customWidth="1"/>
    <col min="11784" max="11784" width="10" style="83" hidden="1" customWidth="1"/>
    <col min="11785" max="11785" width="8.7109375" style="83" hidden="1" customWidth="1"/>
    <col min="11786" max="11786" width="3.140625" style="83" hidden="1" customWidth="1"/>
    <col min="11787" max="11788" width="9.140625" style="83" hidden="1" customWidth="1"/>
    <col min="11789" max="12025" width="9.140625" style="83" hidden="1"/>
    <col min="12026" max="12026" width="7.140625" style="83" hidden="1" customWidth="1"/>
    <col min="12027" max="12027" width="18.5703125" style="83" hidden="1" customWidth="1"/>
    <col min="12028" max="12028" width="12.28515625" style="83" hidden="1" customWidth="1"/>
    <col min="12029" max="12029" width="7.7109375" style="83" hidden="1" customWidth="1"/>
    <col min="12030" max="12030" width="9.42578125" style="83" hidden="1" customWidth="1"/>
    <col min="12031" max="12031" width="10.5703125" style="83" hidden="1" customWidth="1"/>
    <col min="12032" max="12032" width="8.85546875" style="83" hidden="1" customWidth="1"/>
    <col min="12033" max="12033" width="10.5703125" style="83" hidden="1" customWidth="1"/>
    <col min="12034" max="12034" width="8.7109375" style="83" hidden="1" customWidth="1"/>
    <col min="12035" max="12035" width="6.28515625" style="83" hidden="1" customWidth="1"/>
    <col min="12036" max="12036" width="12.140625" style="83" hidden="1" customWidth="1"/>
    <col min="12037" max="12037" width="3.28515625" style="83" hidden="1" customWidth="1"/>
    <col min="12038" max="12038" width="9.140625" style="83" hidden="1" customWidth="1"/>
    <col min="12039" max="12039" width="4.5703125" style="83" hidden="1" customWidth="1"/>
    <col min="12040" max="12040" width="10" style="83" hidden="1" customWidth="1"/>
    <col min="12041" max="12041" width="8.7109375" style="83" hidden="1" customWidth="1"/>
    <col min="12042" max="12042" width="3.140625" style="83" hidden="1" customWidth="1"/>
    <col min="12043" max="12044" width="9.140625" style="83" hidden="1" customWidth="1"/>
    <col min="12045" max="12281" width="9.140625" style="83" hidden="1"/>
    <col min="12282" max="12282" width="7.140625" style="83" hidden="1" customWidth="1"/>
    <col min="12283" max="12283" width="18.5703125" style="83" hidden="1" customWidth="1"/>
    <col min="12284" max="12284" width="12.28515625" style="83" hidden="1" customWidth="1"/>
    <col min="12285" max="12285" width="7.7109375" style="83" hidden="1" customWidth="1"/>
    <col min="12286" max="12286" width="9.42578125" style="83" hidden="1" customWidth="1"/>
    <col min="12287" max="12287" width="10.5703125" style="83" hidden="1" customWidth="1"/>
    <col min="12288" max="12288" width="8.85546875" style="83" hidden="1" customWidth="1"/>
    <col min="12289" max="12289" width="10.5703125" style="83" hidden="1" customWidth="1"/>
    <col min="12290" max="12290" width="8.7109375" style="83" hidden="1" customWidth="1"/>
    <col min="12291" max="12291" width="6.28515625" style="83" hidden="1" customWidth="1"/>
    <col min="12292" max="12292" width="12.140625" style="83" hidden="1" customWidth="1"/>
    <col min="12293" max="12293" width="3.28515625" style="83" hidden="1" customWidth="1"/>
    <col min="12294" max="12294" width="9.140625" style="83" hidden="1" customWidth="1"/>
    <col min="12295" max="12295" width="4.5703125" style="83" hidden="1" customWidth="1"/>
    <col min="12296" max="12296" width="10" style="83" hidden="1" customWidth="1"/>
    <col min="12297" max="12297" width="8.7109375" style="83" hidden="1" customWidth="1"/>
    <col min="12298" max="12298" width="3.140625" style="83" hidden="1" customWidth="1"/>
    <col min="12299" max="12300" width="9.140625" style="83" hidden="1" customWidth="1"/>
    <col min="12301" max="12537" width="9.140625" style="83" hidden="1"/>
    <col min="12538" max="12538" width="7.140625" style="83" hidden="1" customWidth="1"/>
    <col min="12539" max="12539" width="18.5703125" style="83" hidden="1" customWidth="1"/>
    <col min="12540" max="12540" width="12.28515625" style="83" hidden="1" customWidth="1"/>
    <col min="12541" max="12541" width="7.7109375" style="83" hidden="1" customWidth="1"/>
    <col min="12542" max="12542" width="9.42578125" style="83" hidden="1" customWidth="1"/>
    <col min="12543" max="12543" width="10.5703125" style="83" hidden="1" customWidth="1"/>
    <col min="12544" max="12544" width="8.85546875" style="83" hidden="1" customWidth="1"/>
    <col min="12545" max="12545" width="10.5703125" style="83" hidden="1" customWidth="1"/>
    <col min="12546" max="12546" width="8.7109375" style="83" hidden="1" customWidth="1"/>
    <col min="12547" max="12547" width="6.28515625" style="83" hidden="1" customWidth="1"/>
    <col min="12548" max="12548" width="12.140625" style="83" hidden="1" customWidth="1"/>
    <col min="12549" max="12549" width="3.28515625" style="83" hidden="1" customWidth="1"/>
    <col min="12550" max="12550" width="9.140625" style="83" hidden="1" customWidth="1"/>
    <col min="12551" max="12551" width="4.5703125" style="83" hidden="1" customWidth="1"/>
    <col min="12552" max="12552" width="10" style="83" hidden="1" customWidth="1"/>
    <col min="12553" max="12553" width="8.7109375" style="83" hidden="1" customWidth="1"/>
    <col min="12554" max="12554" width="3.140625" style="83" hidden="1" customWidth="1"/>
    <col min="12555" max="12556" width="9.140625" style="83" hidden="1" customWidth="1"/>
    <col min="12557" max="12793" width="9.140625" style="83" hidden="1"/>
    <col min="12794" max="12794" width="7.140625" style="83" hidden="1" customWidth="1"/>
    <col min="12795" max="12795" width="18.5703125" style="83" hidden="1" customWidth="1"/>
    <col min="12796" max="12796" width="12.28515625" style="83" hidden="1" customWidth="1"/>
    <col min="12797" max="12797" width="7.7109375" style="83" hidden="1" customWidth="1"/>
    <col min="12798" max="12798" width="9.42578125" style="83" hidden="1" customWidth="1"/>
    <col min="12799" max="12799" width="10.5703125" style="83" hidden="1" customWidth="1"/>
    <col min="12800" max="12800" width="8.85546875" style="83" hidden="1" customWidth="1"/>
    <col min="12801" max="12801" width="10.5703125" style="83" hidden="1" customWidth="1"/>
    <col min="12802" max="12802" width="8.7109375" style="83" hidden="1" customWidth="1"/>
    <col min="12803" max="12803" width="6.28515625" style="83" hidden="1" customWidth="1"/>
    <col min="12804" max="12804" width="12.140625" style="83" hidden="1" customWidth="1"/>
    <col min="12805" max="12805" width="3.28515625" style="83" hidden="1" customWidth="1"/>
    <col min="12806" max="12806" width="9.140625" style="83" hidden="1" customWidth="1"/>
    <col min="12807" max="12807" width="4.5703125" style="83" hidden="1" customWidth="1"/>
    <col min="12808" max="12808" width="10" style="83" hidden="1" customWidth="1"/>
    <col min="12809" max="12809" width="8.7109375" style="83" hidden="1" customWidth="1"/>
    <col min="12810" max="12810" width="3.140625" style="83" hidden="1" customWidth="1"/>
    <col min="12811" max="12812" width="9.140625" style="83" hidden="1" customWidth="1"/>
    <col min="12813" max="13049" width="9.140625" style="83" hidden="1"/>
    <col min="13050" max="13050" width="7.140625" style="83" hidden="1" customWidth="1"/>
    <col min="13051" max="13051" width="18.5703125" style="83" hidden="1" customWidth="1"/>
    <col min="13052" max="13052" width="12.28515625" style="83" hidden="1" customWidth="1"/>
    <col min="13053" max="13053" width="7.7109375" style="83" hidden="1" customWidth="1"/>
    <col min="13054" max="13054" width="9.42578125" style="83" hidden="1" customWidth="1"/>
    <col min="13055" max="13055" width="10.5703125" style="83" hidden="1" customWidth="1"/>
    <col min="13056" max="13056" width="8.85546875" style="83" hidden="1" customWidth="1"/>
    <col min="13057" max="13057" width="10.5703125" style="83" hidden="1" customWidth="1"/>
    <col min="13058" max="13058" width="8.7109375" style="83" hidden="1" customWidth="1"/>
    <col min="13059" max="13059" width="6.28515625" style="83" hidden="1" customWidth="1"/>
    <col min="13060" max="13060" width="12.140625" style="83" hidden="1" customWidth="1"/>
    <col min="13061" max="13061" width="3.28515625" style="83" hidden="1" customWidth="1"/>
    <col min="13062" max="13062" width="9.140625" style="83" hidden="1" customWidth="1"/>
    <col min="13063" max="13063" width="4.5703125" style="83" hidden="1" customWidth="1"/>
    <col min="13064" max="13064" width="10" style="83" hidden="1" customWidth="1"/>
    <col min="13065" max="13065" width="8.7109375" style="83" hidden="1" customWidth="1"/>
    <col min="13066" max="13066" width="3.140625" style="83" hidden="1" customWidth="1"/>
    <col min="13067" max="13068" width="9.140625" style="83" hidden="1" customWidth="1"/>
    <col min="13069" max="13305" width="9.140625" style="83" hidden="1"/>
    <col min="13306" max="13306" width="7.140625" style="83" hidden="1" customWidth="1"/>
    <col min="13307" max="13307" width="18.5703125" style="83" hidden="1" customWidth="1"/>
    <col min="13308" max="13308" width="12.28515625" style="83" hidden="1" customWidth="1"/>
    <col min="13309" max="13309" width="7.7109375" style="83" hidden="1" customWidth="1"/>
    <col min="13310" max="13310" width="9.42578125" style="83" hidden="1" customWidth="1"/>
    <col min="13311" max="13311" width="10.5703125" style="83" hidden="1" customWidth="1"/>
    <col min="13312" max="13312" width="8.85546875" style="83" hidden="1" customWidth="1"/>
    <col min="13313" max="13313" width="10.5703125" style="83" hidden="1" customWidth="1"/>
    <col min="13314" max="13314" width="8.7109375" style="83" hidden="1" customWidth="1"/>
    <col min="13315" max="13315" width="6.28515625" style="83" hidden="1" customWidth="1"/>
    <col min="13316" max="13316" width="12.140625" style="83" hidden="1" customWidth="1"/>
    <col min="13317" max="13317" width="3.28515625" style="83" hidden="1" customWidth="1"/>
    <col min="13318" max="13318" width="9.140625" style="83" hidden="1" customWidth="1"/>
    <col min="13319" max="13319" width="4.5703125" style="83" hidden="1" customWidth="1"/>
    <col min="13320" max="13320" width="10" style="83" hidden="1" customWidth="1"/>
    <col min="13321" max="13321" width="8.7109375" style="83" hidden="1" customWidth="1"/>
    <col min="13322" max="13322" width="3.140625" style="83" hidden="1" customWidth="1"/>
    <col min="13323" max="13324" width="9.140625" style="83" hidden="1" customWidth="1"/>
    <col min="13325" max="13561" width="9.140625" style="83" hidden="1"/>
    <col min="13562" max="13562" width="7.140625" style="83" hidden="1" customWidth="1"/>
    <col min="13563" max="13563" width="18.5703125" style="83" hidden="1" customWidth="1"/>
    <col min="13564" max="13564" width="12.28515625" style="83" hidden="1" customWidth="1"/>
    <col min="13565" max="13565" width="7.7109375" style="83" hidden="1" customWidth="1"/>
    <col min="13566" max="13566" width="9.42578125" style="83" hidden="1" customWidth="1"/>
    <col min="13567" max="13567" width="10.5703125" style="83" hidden="1" customWidth="1"/>
    <col min="13568" max="13568" width="8.85546875" style="83" hidden="1" customWidth="1"/>
    <col min="13569" max="13569" width="10.5703125" style="83" hidden="1" customWidth="1"/>
    <col min="13570" max="13570" width="8.7109375" style="83" hidden="1" customWidth="1"/>
    <col min="13571" max="13571" width="6.28515625" style="83" hidden="1" customWidth="1"/>
    <col min="13572" max="13572" width="12.140625" style="83" hidden="1" customWidth="1"/>
    <col min="13573" max="13573" width="3.28515625" style="83" hidden="1" customWidth="1"/>
    <col min="13574" max="13574" width="9.140625" style="83" hidden="1" customWidth="1"/>
    <col min="13575" max="13575" width="4.5703125" style="83" hidden="1" customWidth="1"/>
    <col min="13576" max="13576" width="10" style="83" hidden="1" customWidth="1"/>
    <col min="13577" max="13577" width="8.7109375" style="83" hidden="1" customWidth="1"/>
    <col min="13578" max="13578" width="3.140625" style="83" hidden="1" customWidth="1"/>
    <col min="13579" max="13580" width="9.140625" style="83" hidden="1" customWidth="1"/>
    <col min="13581" max="13817" width="9.140625" style="83" hidden="1"/>
    <col min="13818" max="13818" width="7.140625" style="83" hidden="1" customWidth="1"/>
    <col min="13819" max="13819" width="18.5703125" style="83" hidden="1" customWidth="1"/>
    <col min="13820" max="13820" width="12.28515625" style="83" hidden="1" customWidth="1"/>
    <col min="13821" max="13821" width="7.7109375" style="83" hidden="1" customWidth="1"/>
    <col min="13822" max="13822" width="9.42578125" style="83" hidden="1" customWidth="1"/>
    <col min="13823" max="13823" width="10.5703125" style="83" hidden="1" customWidth="1"/>
    <col min="13824" max="13824" width="8.85546875" style="83" hidden="1" customWidth="1"/>
    <col min="13825" max="13825" width="10.5703125" style="83" hidden="1" customWidth="1"/>
    <col min="13826" max="13826" width="8.7109375" style="83" hidden="1" customWidth="1"/>
    <col min="13827" max="13827" width="6.28515625" style="83" hidden="1" customWidth="1"/>
    <col min="13828" max="13828" width="12.140625" style="83" hidden="1" customWidth="1"/>
    <col min="13829" max="13829" width="3.28515625" style="83" hidden="1" customWidth="1"/>
    <col min="13830" max="13830" width="9.140625" style="83" hidden="1" customWidth="1"/>
    <col min="13831" max="13831" width="4.5703125" style="83" hidden="1" customWidth="1"/>
    <col min="13832" max="13832" width="10" style="83" hidden="1" customWidth="1"/>
    <col min="13833" max="13833" width="8.7109375" style="83" hidden="1" customWidth="1"/>
    <col min="13834" max="13834" width="3.140625" style="83" hidden="1" customWidth="1"/>
    <col min="13835" max="13836" width="9.140625" style="83" hidden="1" customWidth="1"/>
    <col min="13837" max="14073" width="9.140625" style="83" hidden="1"/>
    <col min="14074" max="14074" width="7.140625" style="83" hidden="1" customWidth="1"/>
    <col min="14075" max="14075" width="18.5703125" style="83" hidden="1" customWidth="1"/>
    <col min="14076" max="14076" width="12.28515625" style="83" hidden="1" customWidth="1"/>
    <col min="14077" max="14077" width="7.7109375" style="83" hidden="1" customWidth="1"/>
    <col min="14078" max="14078" width="9.42578125" style="83" hidden="1" customWidth="1"/>
    <col min="14079" max="14079" width="10.5703125" style="83" hidden="1" customWidth="1"/>
    <col min="14080" max="14080" width="8.85546875" style="83" hidden="1" customWidth="1"/>
    <col min="14081" max="14081" width="10.5703125" style="83" hidden="1" customWidth="1"/>
    <col min="14082" max="14082" width="8.7109375" style="83" hidden="1" customWidth="1"/>
    <col min="14083" max="14083" width="6.28515625" style="83" hidden="1" customWidth="1"/>
    <col min="14084" max="14084" width="12.140625" style="83" hidden="1" customWidth="1"/>
    <col min="14085" max="14085" width="3.28515625" style="83" hidden="1" customWidth="1"/>
    <col min="14086" max="14086" width="9.140625" style="83" hidden="1" customWidth="1"/>
    <col min="14087" max="14087" width="4.5703125" style="83" hidden="1" customWidth="1"/>
    <col min="14088" max="14088" width="10" style="83" hidden="1" customWidth="1"/>
    <col min="14089" max="14089" width="8.7109375" style="83" hidden="1" customWidth="1"/>
    <col min="14090" max="14090" width="3.140625" style="83" hidden="1" customWidth="1"/>
    <col min="14091" max="14092" width="9.140625" style="83" hidden="1" customWidth="1"/>
    <col min="14093" max="14329" width="9.140625" style="83" hidden="1"/>
    <col min="14330" max="14330" width="7.140625" style="83" hidden="1" customWidth="1"/>
    <col min="14331" max="14331" width="18.5703125" style="83" hidden="1" customWidth="1"/>
    <col min="14332" max="14332" width="12.28515625" style="83" hidden="1" customWidth="1"/>
    <col min="14333" max="14333" width="7.7109375" style="83" hidden="1" customWidth="1"/>
    <col min="14334" max="14334" width="9.42578125" style="83" hidden="1" customWidth="1"/>
    <col min="14335" max="14335" width="10.5703125" style="83" hidden="1" customWidth="1"/>
    <col min="14336" max="14336" width="8.85546875" style="83" hidden="1" customWidth="1"/>
    <col min="14337" max="14337" width="10.5703125" style="83" hidden="1" customWidth="1"/>
    <col min="14338" max="14338" width="8.7109375" style="83" hidden="1" customWidth="1"/>
    <col min="14339" max="14339" width="6.28515625" style="83" hidden="1" customWidth="1"/>
    <col min="14340" max="14340" width="12.140625" style="83" hidden="1" customWidth="1"/>
    <col min="14341" max="14341" width="3.28515625" style="83" hidden="1" customWidth="1"/>
    <col min="14342" max="14342" width="9.140625" style="83" hidden="1" customWidth="1"/>
    <col min="14343" max="14343" width="4.5703125" style="83" hidden="1" customWidth="1"/>
    <col min="14344" max="14344" width="10" style="83" hidden="1" customWidth="1"/>
    <col min="14345" max="14345" width="8.7109375" style="83" hidden="1" customWidth="1"/>
    <col min="14346" max="14346" width="3.140625" style="83" hidden="1" customWidth="1"/>
    <col min="14347" max="14348" width="9.140625" style="83" hidden="1" customWidth="1"/>
    <col min="14349" max="14585" width="9.140625" style="83" hidden="1"/>
    <col min="14586" max="14586" width="7.140625" style="83" hidden="1" customWidth="1"/>
    <col min="14587" max="14587" width="18.5703125" style="83" hidden="1" customWidth="1"/>
    <col min="14588" max="14588" width="12.28515625" style="83" hidden="1" customWidth="1"/>
    <col min="14589" max="14589" width="7.7109375" style="83" hidden="1" customWidth="1"/>
    <col min="14590" max="14590" width="9.42578125" style="83" hidden="1" customWidth="1"/>
    <col min="14591" max="14591" width="10.5703125" style="83" hidden="1" customWidth="1"/>
    <col min="14592" max="14592" width="8.85546875" style="83" hidden="1" customWidth="1"/>
    <col min="14593" max="14593" width="10.5703125" style="83" hidden="1" customWidth="1"/>
    <col min="14594" max="14594" width="8.7109375" style="83" hidden="1" customWidth="1"/>
    <col min="14595" max="14595" width="6.28515625" style="83" hidden="1" customWidth="1"/>
    <col min="14596" max="14596" width="12.140625" style="83" hidden="1" customWidth="1"/>
    <col min="14597" max="14597" width="3.28515625" style="83" hidden="1" customWidth="1"/>
    <col min="14598" max="14598" width="9.140625" style="83" hidden="1" customWidth="1"/>
    <col min="14599" max="14599" width="4.5703125" style="83" hidden="1" customWidth="1"/>
    <col min="14600" max="14600" width="10" style="83" hidden="1" customWidth="1"/>
    <col min="14601" max="14601" width="8.7109375" style="83" hidden="1" customWidth="1"/>
    <col min="14602" max="14602" width="3.140625" style="83" hidden="1" customWidth="1"/>
    <col min="14603" max="14604" width="9.140625" style="83" hidden="1" customWidth="1"/>
    <col min="14605" max="14841" width="9.140625" style="83" hidden="1"/>
    <col min="14842" max="14842" width="7.140625" style="83" hidden="1" customWidth="1"/>
    <col min="14843" max="14843" width="18.5703125" style="83" hidden="1" customWidth="1"/>
    <col min="14844" max="14844" width="12.28515625" style="83" hidden="1" customWidth="1"/>
    <col min="14845" max="14845" width="7.7109375" style="83" hidden="1" customWidth="1"/>
    <col min="14846" max="14846" width="9.42578125" style="83" hidden="1" customWidth="1"/>
    <col min="14847" max="14847" width="10.5703125" style="83" hidden="1" customWidth="1"/>
    <col min="14848" max="14848" width="8.85546875" style="83" hidden="1" customWidth="1"/>
    <col min="14849" max="14849" width="10.5703125" style="83" hidden="1" customWidth="1"/>
    <col min="14850" max="14850" width="8.7109375" style="83" hidden="1" customWidth="1"/>
    <col min="14851" max="14851" width="6.28515625" style="83" hidden="1" customWidth="1"/>
    <col min="14852" max="14852" width="12.140625" style="83" hidden="1" customWidth="1"/>
    <col min="14853" max="14853" width="3.28515625" style="83" hidden="1" customWidth="1"/>
    <col min="14854" max="14854" width="9.140625" style="83" hidden="1" customWidth="1"/>
    <col min="14855" max="14855" width="4.5703125" style="83" hidden="1" customWidth="1"/>
    <col min="14856" max="14856" width="10" style="83" hidden="1" customWidth="1"/>
    <col min="14857" max="14857" width="8.7109375" style="83" hidden="1" customWidth="1"/>
    <col min="14858" max="14858" width="3.140625" style="83" hidden="1" customWidth="1"/>
    <col min="14859" max="14860" width="9.140625" style="83" hidden="1" customWidth="1"/>
    <col min="14861" max="15097" width="9.140625" style="83" hidden="1"/>
    <col min="15098" max="15098" width="7.140625" style="83" hidden="1" customWidth="1"/>
    <col min="15099" max="15099" width="18.5703125" style="83" hidden="1" customWidth="1"/>
    <col min="15100" max="15100" width="12.28515625" style="83" hidden="1" customWidth="1"/>
    <col min="15101" max="15101" width="7.7109375" style="83" hidden="1" customWidth="1"/>
    <col min="15102" max="15102" width="9.42578125" style="83" hidden="1" customWidth="1"/>
    <col min="15103" max="15103" width="10.5703125" style="83" hidden="1" customWidth="1"/>
    <col min="15104" max="15104" width="8.85546875" style="83" hidden="1" customWidth="1"/>
    <col min="15105" max="15105" width="10.5703125" style="83" hidden="1" customWidth="1"/>
    <col min="15106" max="15106" width="8.7109375" style="83" hidden="1" customWidth="1"/>
    <col min="15107" max="15107" width="6.28515625" style="83" hidden="1" customWidth="1"/>
    <col min="15108" max="15108" width="12.140625" style="83" hidden="1" customWidth="1"/>
    <col min="15109" max="15109" width="3.28515625" style="83" hidden="1" customWidth="1"/>
    <col min="15110" max="15110" width="9.140625" style="83" hidden="1" customWidth="1"/>
    <col min="15111" max="15111" width="4.5703125" style="83" hidden="1" customWidth="1"/>
    <col min="15112" max="15112" width="10" style="83" hidden="1" customWidth="1"/>
    <col min="15113" max="15113" width="8.7109375" style="83" hidden="1" customWidth="1"/>
    <col min="15114" max="15114" width="3.140625" style="83" hidden="1" customWidth="1"/>
    <col min="15115" max="15116" width="9.140625" style="83" hidden="1" customWidth="1"/>
    <col min="15117" max="15353" width="9.140625" style="83" hidden="1"/>
    <col min="15354" max="15354" width="7.140625" style="83" hidden="1" customWidth="1"/>
    <col min="15355" max="15355" width="18.5703125" style="83" hidden="1" customWidth="1"/>
    <col min="15356" max="15356" width="12.28515625" style="83" hidden="1" customWidth="1"/>
    <col min="15357" max="15357" width="7.7109375" style="83" hidden="1" customWidth="1"/>
    <col min="15358" max="15358" width="9.42578125" style="83" hidden="1" customWidth="1"/>
    <col min="15359" max="15359" width="10.5703125" style="83" hidden="1" customWidth="1"/>
    <col min="15360" max="15360" width="8.85546875" style="83" hidden="1" customWidth="1"/>
    <col min="15361" max="15361" width="10.5703125" style="83" hidden="1" customWidth="1"/>
    <col min="15362" max="15362" width="8.7109375" style="83" hidden="1" customWidth="1"/>
    <col min="15363" max="15363" width="6.28515625" style="83" hidden="1" customWidth="1"/>
    <col min="15364" max="15364" width="12.140625" style="83" hidden="1" customWidth="1"/>
    <col min="15365" max="15365" width="3.28515625" style="83" hidden="1" customWidth="1"/>
    <col min="15366" max="15366" width="9.140625" style="83" hidden="1" customWidth="1"/>
    <col min="15367" max="15367" width="4.5703125" style="83" hidden="1" customWidth="1"/>
    <col min="15368" max="15368" width="10" style="83" hidden="1" customWidth="1"/>
    <col min="15369" max="15369" width="8.7109375" style="83" hidden="1" customWidth="1"/>
    <col min="15370" max="15370" width="3.140625" style="83" hidden="1" customWidth="1"/>
    <col min="15371" max="15372" width="9.140625" style="83" hidden="1" customWidth="1"/>
    <col min="15373" max="15609" width="9.140625" style="83" hidden="1"/>
    <col min="15610" max="15610" width="7.140625" style="83" hidden="1" customWidth="1"/>
    <col min="15611" max="15611" width="18.5703125" style="83" hidden="1" customWidth="1"/>
    <col min="15612" max="15612" width="12.28515625" style="83" hidden="1" customWidth="1"/>
    <col min="15613" max="15613" width="7.7109375" style="83" hidden="1" customWidth="1"/>
    <col min="15614" max="15614" width="9.42578125" style="83" hidden="1" customWidth="1"/>
    <col min="15615" max="15615" width="10.5703125" style="83" hidden="1" customWidth="1"/>
    <col min="15616" max="15616" width="8.85546875" style="83" hidden="1" customWidth="1"/>
    <col min="15617" max="15617" width="10.5703125" style="83" hidden="1" customWidth="1"/>
    <col min="15618" max="15618" width="8.7109375" style="83" hidden="1" customWidth="1"/>
    <col min="15619" max="15619" width="6.28515625" style="83" hidden="1" customWidth="1"/>
    <col min="15620" max="15620" width="12.140625" style="83" hidden="1" customWidth="1"/>
    <col min="15621" max="15621" width="3.28515625" style="83" hidden="1" customWidth="1"/>
    <col min="15622" max="15622" width="9.140625" style="83" hidden="1" customWidth="1"/>
    <col min="15623" max="15623" width="4.5703125" style="83" hidden="1" customWidth="1"/>
    <col min="15624" max="15624" width="10" style="83" hidden="1" customWidth="1"/>
    <col min="15625" max="15625" width="8.7109375" style="83" hidden="1" customWidth="1"/>
    <col min="15626" max="15626" width="3.140625" style="83" hidden="1" customWidth="1"/>
    <col min="15627" max="15628" width="9.140625" style="83" hidden="1" customWidth="1"/>
    <col min="15629" max="15865" width="9.140625" style="83" hidden="1"/>
    <col min="15866" max="15866" width="7.140625" style="83" hidden="1" customWidth="1"/>
    <col min="15867" max="15867" width="18.5703125" style="83" hidden="1" customWidth="1"/>
    <col min="15868" max="15868" width="12.28515625" style="83" hidden="1" customWidth="1"/>
    <col min="15869" max="15869" width="7.7109375" style="83" hidden="1" customWidth="1"/>
    <col min="15870" max="15870" width="9.42578125" style="83" hidden="1" customWidth="1"/>
    <col min="15871" max="15871" width="10.5703125" style="83" hidden="1" customWidth="1"/>
    <col min="15872" max="15872" width="8.85546875" style="83" hidden="1" customWidth="1"/>
    <col min="15873" max="15873" width="10.5703125" style="83" hidden="1" customWidth="1"/>
    <col min="15874" max="15874" width="8.7109375" style="83" hidden="1" customWidth="1"/>
    <col min="15875" max="15875" width="6.28515625" style="83" hidden="1" customWidth="1"/>
    <col min="15876" max="15876" width="12.140625" style="83" hidden="1" customWidth="1"/>
    <col min="15877" max="15877" width="3.28515625" style="83" hidden="1" customWidth="1"/>
    <col min="15878" max="15878" width="9.140625" style="83" hidden="1" customWidth="1"/>
    <col min="15879" max="15879" width="4.5703125" style="83" hidden="1" customWidth="1"/>
    <col min="15880" max="15880" width="10" style="83" hidden="1" customWidth="1"/>
    <col min="15881" max="15881" width="8.7109375" style="83" hidden="1" customWidth="1"/>
    <col min="15882" max="15882" width="3.140625" style="83" hidden="1" customWidth="1"/>
    <col min="15883" max="15884" width="9.140625" style="83" hidden="1" customWidth="1"/>
    <col min="15885" max="16121" width="9.140625" style="83" hidden="1"/>
    <col min="16122" max="16122" width="7.140625" style="83" hidden="1" customWidth="1"/>
    <col min="16123" max="16123" width="18.5703125" style="83" hidden="1" customWidth="1"/>
    <col min="16124" max="16124" width="12.28515625" style="83" hidden="1" customWidth="1"/>
    <col min="16125" max="16125" width="7.7109375" style="83" hidden="1" customWidth="1"/>
    <col min="16126" max="16126" width="9.42578125" style="83" hidden="1" customWidth="1"/>
    <col min="16127" max="16127" width="10.5703125" style="83" hidden="1" customWidth="1"/>
    <col min="16128" max="16128" width="8.85546875" style="83" hidden="1" customWidth="1"/>
    <col min="16129" max="16129" width="10.5703125" style="83" hidden="1" customWidth="1"/>
    <col min="16130" max="16130" width="8.7109375" style="83" hidden="1" customWidth="1"/>
    <col min="16131" max="16131" width="6.28515625" style="83" hidden="1" customWidth="1"/>
    <col min="16132" max="16132" width="12.140625" style="83" hidden="1" customWidth="1"/>
    <col min="16133" max="16133" width="3.28515625" style="83" hidden="1" customWidth="1"/>
    <col min="16134" max="16134" width="9.140625" style="83" hidden="1" customWidth="1"/>
    <col min="16135" max="16135" width="4.5703125" style="83" hidden="1" customWidth="1"/>
    <col min="16136" max="16136" width="10" style="83" hidden="1" customWidth="1"/>
    <col min="16137" max="16137" width="8.7109375" style="83" hidden="1" customWidth="1"/>
    <col min="16138" max="16138" width="3.140625" style="83" hidden="1" customWidth="1"/>
    <col min="16139" max="16140" width="9.140625" style="83" hidden="1" customWidth="1"/>
    <col min="16141" max="16384" width="9.140625" style="83" hidden="1"/>
  </cols>
  <sheetData>
    <row r="1" spans="1:12">
      <c r="A1" s="258" t="s">
        <v>29</v>
      </c>
      <c r="B1" s="258"/>
      <c r="C1" s="258"/>
      <c r="D1" s="258"/>
      <c r="E1" s="79">
        <f>IF(ISERR(E11),1,E11)</f>
        <v>0</v>
      </c>
      <c r="F1" s="258"/>
      <c r="G1" s="258"/>
      <c r="H1" s="258"/>
      <c r="I1" s="258"/>
      <c r="J1" s="258"/>
      <c r="K1" s="258"/>
      <c r="L1" s="258"/>
    </row>
    <row r="2" spans="1:12" ht="15">
      <c r="A2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</row>
    <row r="3" spans="1:12" ht="15">
      <c r="A3"/>
      <c r="B3" s="140" t="s">
        <v>142</v>
      </c>
      <c r="C3" s="141"/>
      <c r="D3" s="46"/>
      <c r="E3" s="46"/>
      <c r="F3" s="46"/>
      <c r="G3" s="46"/>
      <c r="K3" s="46"/>
    </row>
    <row r="4" spans="1:12" ht="15">
      <c r="A4"/>
      <c r="B4" s="142" t="s">
        <v>143</v>
      </c>
      <c r="C4" s="143"/>
      <c r="D4" s="46"/>
      <c r="E4" s="46"/>
      <c r="F4" s="46"/>
      <c r="G4" s="46"/>
      <c r="K4" s="46"/>
      <c r="L4"/>
    </row>
    <row r="5" spans="1:12">
      <c r="A5" s="86"/>
      <c r="B5" s="46"/>
      <c r="C5" s="46"/>
      <c r="D5" s="46"/>
      <c r="E5" s="46"/>
      <c r="F5" s="46"/>
      <c r="G5" s="46"/>
      <c r="K5" s="46"/>
    </row>
    <row r="6" spans="1:12" hidden="1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</row>
    <row r="7" spans="1:12" hidden="1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</row>
    <row r="8" spans="1:12">
      <c r="A8" s="105" t="s">
        <v>144</v>
      </c>
      <c r="B8" s="105"/>
      <c r="C8" s="105"/>
      <c r="D8" s="105"/>
      <c r="E8" s="105"/>
      <c r="F8" s="105"/>
      <c r="G8" s="105"/>
      <c r="H8" s="105"/>
      <c r="I8" s="105"/>
      <c r="J8" s="106"/>
      <c r="K8" s="106"/>
      <c r="L8" s="106"/>
    </row>
    <row r="9" spans="1:12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</row>
    <row r="10" spans="1:12">
      <c r="B10" s="144" t="s">
        <v>145</v>
      </c>
      <c r="C10" s="46"/>
      <c r="D10" s="46"/>
      <c r="E10" s="145" t="str">
        <f>"Value "</f>
        <v xml:space="preserve">Value </v>
      </c>
      <c r="F10" s="146"/>
      <c r="G10" s="145" t="s">
        <v>51</v>
      </c>
      <c r="H10" s="145"/>
      <c r="I10" s="46"/>
      <c r="J10" s="145" t="s">
        <v>667</v>
      </c>
      <c r="K10" s="145"/>
      <c r="L10" s="46"/>
    </row>
    <row r="11" spans="1:12">
      <c r="B11" s="147" t="b">
        <f>IF(SUM(D11:L11)&gt;0,FALSE,IF(SUM(D11:L11)&lt;0,"WARNING",TRUE))</f>
        <v>1</v>
      </c>
      <c r="C11" s="46"/>
      <c r="D11" s="46"/>
      <c r="E11" s="79">
        <f>IF(ISERR(SUM(E13:E59)),1,SUM(E13:E59))</f>
        <v>0</v>
      </c>
      <c r="F11" s="46"/>
      <c r="G11" s="79">
        <f>IF(ISERR(SUM(G13:G59)),1,SUM(G13:G59))</f>
        <v>0</v>
      </c>
      <c r="I11" s="46"/>
      <c r="J11" s="79">
        <f>IF(ISERR(SUM(J13:J59)),1,SUM(J13:J59))</f>
        <v>0</v>
      </c>
      <c r="L11" s="46"/>
    </row>
    <row r="12" spans="1:12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</row>
    <row r="13" spans="1:12">
      <c r="A13" s="105" t="s">
        <v>146</v>
      </c>
      <c r="B13" s="105"/>
      <c r="C13" s="105"/>
      <c r="D13" s="105"/>
      <c r="E13" s="105"/>
      <c r="F13" s="105"/>
      <c r="G13" s="105"/>
      <c r="H13" s="105"/>
      <c r="I13" s="105"/>
      <c r="J13" s="106"/>
      <c r="K13" s="106"/>
      <c r="L13" s="106"/>
    </row>
    <row r="14" spans="1:12" ht="14.25" customHeight="1">
      <c r="A14" s="46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</row>
    <row r="15" spans="1:12" ht="12.95" customHeight="1">
      <c r="A15" s="46" t="s">
        <v>23</v>
      </c>
      <c r="B15" s="46"/>
      <c r="C15" s="46"/>
      <c r="D15" s="148" t="s">
        <v>147</v>
      </c>
      <c r="E15" s="79">
        <v>0</v>
      </c>
      <c r="F15" s="46"/>
      <c r="G15" s="46"/>
      <c r="H15" s="46"/>
      <c r="I15" s="46"/>
      <c r="J15" s="46"/>
      <c r="K15" s="46"/>
      <c r="L15" s="46"/>
    </row>
    <row r="16" spans="1:12" ht="12.95" customHeight="1">
      <c r="A16" s="46"/>
      <c r="B16" s="46"/>
      <c r="C16" s="46"/>
      <c r="D16" s="148"/>
      <c r="E16" s="46"/>
      <c r="F16" s="46"/>
      <c r="G16" s="46"/>
      <c r="H16" s="46"/>
      <c r="I16" s="46"/>
      <c r="L16" s="46"/>
    </row>
    <row r="17" spans="1:12" ht="12.95" customHeight="1">
      <c r="A17" s="92" t="s">
        <v>154</v>
      </c>
      <c r="B17" s="46"/>
      <c r="C17" s="46"/>
      <c r="D17" s="148" t="s">
        <v>147</v>
      </c>
      <c r="E17" s="79">
        <v>0</v>
      </c>
      <c r="F17" s="46"/>
      <c r="G17" s="46"/>
      <c r="H17" s="46"/>
      <c r="I17" s="46"/>
      <c r="J17" s="46"/>
      <c r="K17" s="46"/>
      <c r="L17" s="149"/>
    </row>
    <row r="18" spans="1:12" ht="12.95" customHeight="1">
      <c r="A18" s="46"/>
      <c r="B18" s="46"/>
      <c r="C18" s="46"/>
      <c r="D18" s="148"/>
      <c r="F18" s="46"/>
      <c r="G18" s="46"/>
      <c r="H18" s="46"/>
      <c r="I18" s="46"/>
      <c r="J18" s="46"/>
      <c r="K18" s="46"/>
      <c r="L18" s="46"/>
    </row>
    <row r="19" spans="1:12" ht="12.95" customHeight="1">
      <c r="A19" s="46"/>
      <c r="B19" s="46"/>
      <c r="C19" s="46"/>
      <c r="D19" s="148"/>
      <c r="F19" s="46"/>
      <c r="G19" s="46"/>
      <c r="H19" s="46"/>
      <c r="I19" s="46"/>
      <c r="J19" s="46"/>
      <c r="K19" s="46"/>
      <c r="L19" s="46"/>
    </row>
    <row r="20" spans="1:12" ht="12.95" customHeight="1" collapsed="1">
      <c r="A20" s="46" t="s">
        <v>155</v>
      </c>
      <c r="B20" s="46"/>
      <c r="C20" s="46"/>
      <c r="D20" s="148" t="s">
        <v>147</v>
      </c>
      <c r="E20" s="79">
        <v>0</v>
      </c>
      <c r="F20" s="46"/>
      <c r="G20" s="46"/>
      <c r="H20" s="46"/>
      <c r="I20" s="46"/>
      <c r="J20" s="46"/>
      <c r="K20" s="46"/>
      <c r="L20" s="46"/>
    </row>
    <row r="21" spans="1:12" ht="12.95" hidden="1" customHeight="1">
      <c r="A21" s="46"/>
      <c r="B21" s="46"/>
      <c r="C21" s="46"/>
      <c r="D21" s="148" t="s">
        <v>148</v>
      </c>
      <c r="E21" s="79">
        <f>'[1]Main Input'!FM115</f>
        <v>0</v>
      </c>
      <c r="F21" s="46"/>
      <c r="G21" s="46"/>
      <c r="H21" s="46"/>
      <c r="I21" s="46"/>
      <c r="J21" s="46"/>
      <c r="K21" s="46"/>
      <c r="L21" s="46"/>
    </row>
    <row r="22" spans="1:12" ht="12.95" hidden="1" customHeight="1">
      <c r="A22" s="46"/>
      <c r="B22" s="46"/>
      <c r="C22" s="46"/>
      <c r="D22" s="148" t="s">
        <v>149</v>
      </c>
      <c r="E22" s="79">
        <f>'[1]Main Input'!FN115</f>
        <v>0</v>
      </c>
      <c r="F22" s="46"/>
      <c r="G22" s="46"/>
      <c r="H22" s="46"/>
      <c r="I22" s="46"/>
      <c r="J22" s="46"/>
      <c r="K22" s="46"/>
      <c r="L22" s="46"/>
    </row>
    <row r="23" spans="1:12" ht="12.95" hidden="1" customHeight="1">
      <c r="A23" s="46"/>
      <c r="B23" s="46"/>
      <c r="C23" s="46"/>
      <c r="D23" s="148"/>
      <c r="F23" s="46"/>
      <c r="G23" s="46"/>
      <c r="H23" s="46"/>
      <c r="I23" s="46"/>
      <c r="J23" s="46"/>
      <c r="K23" s="46"/>
      <c r="L23" s="46"/>
    </row>
    <row r="24" spans="1:12" ht="12.95" hidden="1" customHeight="1">
      <c r="A24" s="46"/>
      <c r="B24" s="46"/>
      <c r="C24" s="46"/>
      <c r="D24" s="148" t="s">
        <v>150</v>
      </c>
      <c r="E24" s="79">
        <f>[1]Conversion!D115</f>
        <v>0</v>
      </c>
      <c r="F24" s="46"/>
      <c r="G24" s="46"/>
      <c r="H24" s="46"/>
      <c r="I24" s="46"/>
      <c r="J24" s="46"/>
      <c r="K24" s="46"/>
      <c r="L24" s="46"/>
    </row>
    <row r="25" spans="1:12" ht="12.95" hidden="1" customHeight="1">
      <c r="A25" s="46"/>
      <c r="B25" s="46"/>
      <c r="C25" s="46"/>
      <c r="D25" s="148" t="s">
        <v>151</v>
      </c>
      <c r="E25" s="79">
        <f>[1]Conversion!D12</f>
        <v>0</v>
      </c>
      <c r="F25" s="46"/>
      <c r="G25" s="46"/>
      <c r="H25" s="46"/>
      <c r="I25" s="46"/>
      <c r="J25" s="46"/>
      <c r="K25" s="46"/>
      <c r="L25" s="46"/>
    </row>
    <row r="26" spans="1:12" ht="12.95" hidden="1" customHeight="1">
      <c r="A26" s="46"/>
      <c r="B26" s="46"/>
      <c r="C26" s="46"/>
      <c r="D26" s="148" t="s">
        <v>152</v>
      </c>
      <c r="E26" s="79">
        <f>[1]Conversion!D118</f>
        <v>0</v>
      </c>
      <c r="F26" s="46"/>
      <c r="G26" s="46"/>
      <c r="H26" s="46"/>
      <c r="I26" s="46"/>
      <c r="J26" s="46"/>
      <c r="K26" s="46"/>
      <c r="L26" s="46"/>
    </row>
    <row r="27" spans="1:12" ht="12.95" hidden="1" customHeight="1">
      <c r="A27" s="46"/>
      <c r="B27" s="46"/>
      <c r="C27" s="46"/>
      <c r="D27" s="148"/>
      <c r="F27" s="46"/>
      <c r="G27" s="46"/>
      <c r="H27" s="46"/>
      <c r="I27" s="46"/>
      <c r="J27" s="46"/>
      <c r="K27" s="46"/>
      <c r="L27" s="46"/>
    </row>
    <row r="28" spans="1:12" ht="12.95" customHeight="1">
      <c r="A28" s="46"/>
      <c r="B28" s="46"/>
      <c r="C28" s="46"/>
      <c r="D28" s="148"/>
      <c r="F28" s="46"/>
      <c r="G28" s="46"/>
      <c r="H28" s="46"/>
      <c r="I28" s="46"/>
      <c r="J28" s="46"/>
      <c r="K28" s="46"/>
      <c r="L28" s="46"/>
    </row>
    <row r="29" spans="1:12" ht="12.95" customHeight="1" collapsed="1">
      <c r="A29" s="46" t="str">
        <f>[1]Capital!A4</f>
        <v>Capital</v>
      </c>
      <c r="B29" s="46"/>
      <c r="C29" s="46"/>
      <c r="D29" s="148" t="s">
        <v>147</v>
      </c>
      <c r="E29" s="79">
        <v>0</v>
      </c>
      <c r="F29" s="46"/>
      <c r="G29" s="46"/>
      <c r="H29" s="46"/>
      <c r="I29" s="46"/>
      <c r="J29" s="46"/>
      <c r="K29" s="46"/>
      <c r="L29" s="46"/>
    </row>
    <row r="30" spans="1:12" ht="12.95" hidden="1" customHeight="1">
      <c r="A30" s="46"/>
      <c r="B30" s="46"/>
      <c r="C30" s="46"/>
      <c r="D30" s="148" t="str">
        <f>[1]Capital!A12</f>
        <v>To be Depreciated</v>
      </c>
      <c r="E30" s="79">
        <f>[1]Capital!AD12</f>
        <v>0</v>
      </c>
      <c r="F30" s="46"/>
      <c r="G30" s="46"/>
      <c r="H30" s="46"/>
      <c r="I30" s="46"/>
      <c r="J30" s="46"/>
      <c r="K30" s="46"/>
      <c r="L30" s="46"/>
    </row>
    <row r="31" spans="1:12" ht="12.95" hidden="1" customHeight="1">
      <c r="A31" s="46"/>
      <c r="B31" s="46"/>
      <c r="C31" s="46"/>
      <c r="D31" s="148" t="str">
        <f>[1]Capital!A26</f>
        <v>Residual Rates</v>
      </c>
      <c r="E31" s="79">
        <f>[1]Capital!AD26</f>
        <v>0</v>
      </c>
      <c r="F31" s="46"/>
      <c r="G31" s="46"/>
      <c r="H31" s="46"/>
      <c r="I31" s="46"/>
      <c r="J31" s="46"/>
      <c r="K31" s="46"/>
      <c r="L31" s="46"/>
    </row>
    <row r="32" spans="1:12" ht="12.95" hidden="1" customHeight="1">
      <c r="A32" s="46"/>
      <c r="B32" s="46"/>
      <c r="C32" s="46"/>
      <c r="D32" s="148" t="str">
        <f>[1]Capital!A36</f>
        <v>Cost Transferred</v>
      </c>
      <c r="E32" s="79">
        <f>PLA15E</f>
        <v>0</v>
      </c>
      <c r="F32" s="46"/>
      <c r="G32" s="46"/>
      <c r="H32" s="46"/>
      <c r="I32" s="46"/>
      <c r="J32" s="46"/>
      <c r="K32" s="46"/>
      <c r="L32" s="46"/>
    </row>
    <row r="33" spans="1:12" ht="12.95" hidden="1" customHeight="1">
      <c r="A33" s="46"/>
      <c r="B33" s="46"/>
      <c r="C33" s="46"/>
      <c r="D33" s="148" t="str">
        <f>[1]Capital!A46</f>
        <v>Residual Value</v>
      </c>
      <c r="E33" s="79">
        <f>PLA15F</f>
        <v>0</v>
      </c>
      <c r="F33" s="46"/>
      <c r="G33" s="46"/>
      <c r="H33" s="46"/>
      <c r="I33" s="46"/>
      <c r="J33" s="46"/>
      <c r="K33" s="46"/>
      <c r="L33" s="46"/>
    </row>
    <row r="34" spans="1:12" ht="12.95" hidden="1" customHeight="1">
      <c r="A34" s="46"/>
      <c r="B34" s="46"/>
      <c r="C34" s="46"/>
      <c r="D34" s="148"/>
      <c r="F34" s="46"/>
      <c r="G34" s="46"/>
      <c r="H34" s="46"/>
      <c r="I34" s="46"/>
      <c r="J34" s="46"/>
      <c r="K34" s="46"/>
      <c r="L34" s="46"/>
    </row>
    <row r="35" spans="1:12" ht="12.95" hidden="1" customHeight="1">
      <c r="A35" s="46"/>
      <c r="B35" s="46"/>
      <c r="C35" s="46"/>
      <c r="D35" s="148" t="s">
        <v>150</v>
      </c>
      <c r="E35" s="79">
        <f>'[1]Profile before CoM'!D115</f>
        <v>0</v>
      </c>
      <c r="F35" s="46"/>
      <c r="G35" s="46"/>
      <c r="H35" s="46"/>
      <c r="I35" s="46"/>
      <c r="J35" s="46"/>
      <c r="K35" s="46"/>
      <c r="L35" s="46"/>
    </row>
    <row r="36" spans="1:12" ht="12.95" hidden="1" customHeight="1">
      <c r="A36" s="46"/>
      <c r="B36" s="46"/>
      <c r="C36" s="46"/>
      <c r="D36" s="148" t="s">
        <v>151</v>
      </c>
      <c r="E36" s="79">
        <f>'[1]Profile before CoM'!D12</f>
        <v>0</v>
      </c>
      <c r="F36" s="46"/>
      <c r="G36" s="150"/>
      <c r="H36" s="46"/>
      <c r="I36" s="46"/>
      <c r="J36" s="46"/>
      <c r="K36" s="46"/>
      <c r="L36" s="46"/>
    </row>
    <row r="37" spans="1:12" ht="12.95" hidden="1" customHeight="1">
      <c r="A37" s="46"/>
      <c r="B37" s="46"/>
      <c r="C37" s="46"/>
      <c r="D37" s="148"/>
      <c r="F37" s="46"/>
      <c r="G37" s="46"/>
      <c r="H37" s="46"/>
      <c r="I37" s="46"/>
      <c r="J37" s="46"/>
      <c r="K37" s="46"/>
      <c r="L37" s="46"/>
    </row>
    <row r="38" spans="1:12" ht="12.95" customHeight="1">
      <c r="A38" s="46"/>
      <c r="B38" s="46"/>
      <c r="C38" s="46"/>
      <c r="D38" s="148"/>
      <c r="F38" s="46"/>
      <c r="G38" s="46"/>
      <c r="H38" s="46"/>
      <c r="I38" s="46"/>
      <c r="J38" s="46"/>
      <c r="K38" s="46"/>
      <c r="L38" s="46"/>
    </row>
    <row r="39" spans="1:12" ht="12.95" customHeight="1" collapsed="1">
      <c r="A39" s="46" t="s">
        <v>156</v>
      </c>
      <c r="B39" s="46"/>
      <c r="C39" s="46"/>
      <c r="D39" s="148" t="s">
        <v>147</v>
      </c>
      <c r="E39" s="79">
        <v>0</v>
      </c>
      <c r="F39" s="46"/>
      <c r="G39" s="46"/>
      <c r="H39" s="46"/>
      <c r="I39" s="46"/>
      <c r="J39" s="46"/>
      <c r="K39" s="46"/>
      <c r="L39" s="46"/>
    </row>
    <row r="40" spans="1:12" ht="12.95" hidden="1" customHeight="1">
      <c r="A40" s="46"/>
      <c r="B40" s="46"/>
      <c r="C40" s="46"/>
      <c r="D40" s="148" t="s">
        <v>150</v>
      </c>
      <c r="E40" s="79">
        <f>'[1]Final Price'!D115</f>
        <v>0</v>
      </c>
      <c r="F40" s="46"/>
      <c r="G40" s="46"/>
      <c r="H40" s="46"/>
      <c r="I40" s="46"/>
      <c r="J40" s="46"/>
      <c r="K40" s="46"/>
      <c r="L40" s="46"/>
    </row>
    <row r="41" spans="1:12" ht="12.95" hidden="1" customHeight="1">
      <c r="A41" s="46"/>
      <c r="B41" s="46"/>
      <c r="C41" s="46"/>
      <c r="D41" s="148" t="s">
        <v>151</v>
      </c>
      <c r="E41" s="79">
        <f>'[1]Final Price'!D12</f>
        <v>0</v>
      </c>
      <c r="F41" s="46"/>
      <c r="G41" s="46"/>
      <c r="H41" s="46"/>
      <c r="I41" s="46"/>
      <c r="J41" s="46"/>
      <c r="K41" s="46"/>
      <c r="L41" s="46"/>
    </row>
    <row r="42" spans="1:12" ht="12.95" hidden="1" customHeight="1">
      <c r="A42" s="46"/>
      <c r="B42" s="46"/>
      <c r="C42" s="46"/>
      <c r="D42" s="148"/>
      <c r="F42" s="46"/>
      <c r="G42" s="46"/>
      <c r="H42" s="46"/>
      <c r="I42" s="46"/>
      <c r="J42" s="46"/>
      <c r="K42" s="46"/>
      <c r="L42" s="46"/>
    </row>
    <row r="43" spans="1:12" ht="12.95" customHeight="1">
      <c r="A43" s="46"/>
      <c r="B43" s="46"/>
      <c r="C43" s="46"/>
      <c r="D43" s="148"/>
      <c r="F43" s="46"/>
      <c r="G43" s="46"/>
      <c r="H43" s="46"/>
      <c r="I43" s="46"/>
      <c r="J43" s="46"/>
      <c r="K43" s="46"/>
      <c r="L43" s="46"/>
    </row>
    <row r="44" spans="1:12" ht="12.95" hidden="1" customHeight="1">
      <c r="A44" s="46"/>
      <c r="B44" s="46"/>
      <c r="C44" s="46"/>
      <c r="D44" s="148" t="s">
        <v>153</v>
      </c>
      <c r="E44" s="79">
        <f>'[1]Service Prices'!D14</f>
        <v>0</v>
      </c>
      <c r="F44" s="46"/>
      <c r="G44" s="46"/>
      <c r="H44" s="46"/>
      <c r="I44" s="46"/>
      <c r="J44" s="46"/>
      <c r="K44" s="46"/>
      <c r="L44" s="46"/>
    </row>
    <row r="45" spans="1:12" ht="12.95" hidden="1" customHeight="1">
      <c r="A45" s="46"/>
      <c r="B45" s="46"/>
      <c r="C45" s="46"/>
      <c r="D45" s="148" t="s">
        <v>151</v>
      </c>
      <c r="E45" s="79">
        <f>'[1]Service Prices'!D12</f>
        <v>0</v>
      </c>
      <c r="F45" s="46"/>
      <c r="G45" s="46"/>
      <c r="I45" s="46"/>
      <c r="J45" s="46"/>
      <c r="K45" s="46"/>
      <c r="L45" s="46"/>
    </row>
    <row r="46" spans="1:12" ht="12.95" hidden="1" customHeight="1">
      <c r="A46" s="46"/>
      <c r="B46" s="46"/>
      <c r="C46" s="46"/>
      <c r="D46" s="148"/>
      <c r="F46" s="46"/>
      <c r="G46" s="46"/>
      <c r="H46" s="46"/>
      <c r="I46" s="46"/>
      <c r="J46" s="46"/>
      <c r="K46" s="46"/>
      <c r="L46" s="46"/>
    </row>
    <row r="47" spans="1:12" ht="12.95" customHeight="1">
      <c r="A47" s="46" t="str">
        <f>'[1]Financial Dashboard'!A4</f>
        <v>Financial Dashboard</v>
      </c>
      <c r="B47" s="46"/>
      <c r="C47" s="46"/>
      <c r="D47" s="148" t="s">
        <v>147</v>
      </c>
      <c r="E47" s="79">
        <v>0</v>
      </c>
      <c r="F47" s="46"/>
      <c r="G47" s="46"/>
      <c r="H47" s="46"/>
      <c r="I47" s="46"/>
      <c r="J47" s="46"/>
      <c r="K47" s="46"/>
      <c r="L47" s="46"/>
    </row>
    <row r="48" spans="1:12" ht="12.95" customHeight="1">
      <c r="A48" s="46"/>
      <c r="B48" s="46"/>
      <c r="C48" s="46"/>
      <c r="D48" s="148"/>
      <c r="F48" s="46"/>
      <c r="G48" s="46"/>
      <c r="H48" s="46"/>
      <c r="I48" s="46"/>
      <c r="J48" s="46"/>
      <c r="K48" s="46"/>
      <c r="L48" s="46"/>
    </row>
    <row r="49" spans="1:12" ht="12.95" customHeight="1" collapsed="1">
      <c r="A49" s="46" t="str">
        <f>[1]Interface!A4</f>
        <v>Interface</v>
      </c>
      <c r="B49" s="46"/>
      <c r="C49" s="46"/>
      <c r="D49" s="148" t="s">
        <v>147</v>
      </c>
      <c r="E49" s="79">
        <v>0</v>
      </c>
      <c r="F49" s="46"/>
      <c r="G49" s="46"/>
      <c r="H49" s="46"/>
      <c r="I49" s="46"/>
      <c r="J49" s="46"/>
      <c r="K49" s="46"/>
      <c r="L49" s="46"/>
    </row>
    <row r="50" spans="1:12" ht="12.95" hidden="1" customHeight="1">
      <c r="A50" s="46"/>
      <c r="B50" s="46"/>
      <c r="C50" s="46"/>
      <c r="D50" s="148" t="str">
        <f>INTCO1</f>
        <v>Costs</v>
      </c>
      <c r="E50" s="79">
        <f>[1]Interface!D12</f>
        <v>0</v>
      </c>
      <c r="F50" s="46"/>
      <c r="G50" s="46"/>
      <c r="H50" s="46"/>
      <c r="I50" s="46"/>
      <c r="J50" s="46"/>
      <c r="K50" s="46"/>
      <c r="L50" s="46"/>
    </row>
    <row r="51" spans="1:12" ht="12.95" hidden="1" customHeight="1">
      <c r="A51" s="46"/>
      <c r="B51" s="46"/>
      <c r="C51" s="46"/>
      <c r="D51" s="148" t="str">
        <f>INTCP1</f>
        <v>Cost Plus</v>
      </c>
      <c r="E51" s="79">
        <f>[1]Interface!D145</f>
        <v>0</v>
      </c>
      <c r="F51" s="46"/>
      <c r="G51" s="46"/>
      <c r="H51" s="46"/>
      <c r="I51" s="46"/>
      <c r="J51" s="46"/>
      <c r="K51" s="46"/>
      <c r="L51" s="46"/>
    </row>
    <row r="52" spans="1:12" ht="12.95" hidden="1" customHeight="1">
      <c r="A52" s="46"/>
      <c r="B52" s="46"/>
      <c r="C52" s="46"/>
      <c r="D52" s="148" t="str">
        <f>INTBP1</f>
        <v>Profile</v>
      </c>
      <c r="E52" s="79">
        <f>[1]Interface!D190</f>
        <v>0</v>
      </c>
      <c r="F52" s="46"/>
      <c r="G52" s="46"/>
      <c r="H52" s="46"/>
      <c r="I52" s="46"/>
      <c r="J52" s="46"/>
      <c r="K52" s="46"/>
      <c r="L52" s="46"/>
    </row>
    <row r="53" spans="1:12" ht="12.95" hidden="1" customHeight="1">
      <c r="A53" s="46"/>
      <c r="B53" s="46"/>
      <c r="C53" s="46"/>
      <c r="D53" s="148"/>
      <c r="F53" s="46"/>
      <c r="G53" s="46"/>
      <c r="H53" s="46"/>
      <c r="I53" s="46"/>
      <c r="J53" s="46"/>
      <c r="K53" s="46"/>
      <c r="L53" s="46"/>
    </row>
    <row r="54" spans="1:12" ht="12.95" customHeight="1">
      <c r="A54" s="46"/>
      <c r="B54" s="46"/>
      <c r="C54" s="46"/>
      <c r="D54" s="148"/>
      <c r="F54" s="46"/>
      <c r="G54" s="46"/>
      <c r="H54" s="46"/>
      <c r="I54" s="46"/>
      <c r="J54" s="46"/>
      <c r="K54" s="46"/>
      <c r="L54" s="46"/>
    </row>
    <row r="55" spans="1:12" ht="12.95" customHeight="1">
      <c r="A55" s="46" t="str">
        <f>[1]Audit!A4</f>
        <v>Audit</v>
      </c>
      <c r="B55" s="46"/>
      <c r="C55" s="46"/>
      <c r="D55" s="148" t="s">
        <v>147</v>
      </c>
      <c r="E55" s="79">
        <v>0</v>
      </c>
      <c r="F55" s="46"/>
      <c r="G55" s="46"/>
      <c r="H55" s="46"/>
      <c r="I55" s="46"/>
      <c r="J55" s="46"/>
      <c r="K55" s="46"/>
      <c r="L55" s="46"/>
    </row>
    <row r="56" spans="1:12" ht="12.95" customHeight="1">
      <c r="A56" s="46"/>
      <c r="B56" s="46"/>
      <c r="C56" s="46"/>
      <c r="D56" s="148"/>
      <c r="F56" s="46"/>
      <c r="G56" s="46"/>
      <c r="H56" s="46"/>
      <c r="I56" s="46"/>
      <c r="J56" s="46"/>
      <c r="K56" s="46"/>
      <c r="L56" s="46"/>
    </row>
    <row r="57" spans="1:12" ht="12.95" customHeight="1">
      <c r="A57" s="46" t="str">
        <f>'[1]Change Control'!A4</f>
        <v>Change Control</v>
      </c>
      <c r="B57" s="46"/>
      <c r="C57" s="46"/>
      <c r="D57" s="148" t="s">
        <v>147</v>
      </c>
      <c r="E57" s="79">
        <v>0</v>
      </c>
      <c r="F57" s="46"/>
      <c r="G57" s="46"/>
      <c r="H57" s="46"/>
      <c r="I57" s="46"/>
      <c r="J57" s="46"/>
      <c r="K57" s="46"/>
      <c r="L57" s="46"/>
    </row>
    <row r="58" spans="1:12" ht="12.95" customHeight="1">
      <c r="A58" s="46"/>
      <c r="B58" s="46"/>
      <c r="C58" s="46"/>
      <c r="D58" s="148"/>
      <c r="F58" s="46"/>
      <c r="G58" s="46"/>
      <c r="H58" s="46"/>
      <c r="I58" s="46"/>
      <c r="J58" s="46"/>
      <c r="K58" s="46"/>
      <c r="L58" s="46"/>
    </row>
    <row r="59" spans="1:12">
      <c r="A59" s="151" t="str">
        <f>EndOfSheet</f>
        <v>ZZEND</v>
      </c>
      <c r="B59" s="107"/>
      <c r="C59" s="107"/>
      <c r="D59" s="107"/>
      <c r="E59" s="107"/>
      <c r="F59" s="107"/>
      <c r="G59" s="107"/>
      <c r="H59" s="107"/>
      <c r="I59" s="107"/>
      <c r="J59" s="152"/>
      <c r="K59" s="152"/>
      <c r="L59" s="152"/>
    </row>
    <row r="60" spans="1:12" hidden="1"/>
    <row r="61" spans="1:12" hidden="1"/>
    <row r="62" spans="1:12" hidden="1"/>
    <row r="63" spans="1:12" hidden="1"/>
    <row r="64" spans="1:12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spans="1:1" hidden="1"/>
    <row r="114" spans="1:1" hidden="1"/>
    <row r="115" spans="1:1" hidden="1"/>
    <row r="116" spans="1:1" hidden="1"/>
    <row r="117" spans="1:1" hidden="1"/>
    <row r="118" spans="1:1" hidden="1"/>
    <row r="119" spans="1:1" hidden="1"/>
    <row r="120" spans="1:1" hidden="1"/>
    <row r="121" spans="1:1" hidden="1"/>
    <row r="122" spans="1:1" hidden="1"/>
    <row r="123" spans="1:1" hidden="1"/>
    <row r="124" spans="1:1" hidden="1"/>
    <row r="125" spans="1:1" hidden="1">
      <c r="A125" s="86"/>
    </row>
    <row r="126" spans="1:1" hidden="1">
      <c r="A126" s="86"/>
    </row>
    <row r="127" spans="1:1" ht="12.75" customHeight="1"/>
    <row r="128" spans="1:1" ht="12.75" hidden="1" customHeight="1"/>
    <row r="129" ht="12.75" hidden="1" customHeight="1"/>
    <row r="130" ht="12.75" hidden="1" customHeight="1"/>
    <row r="131" ht="12.75" hidden="1" customHeight="1"/>
    <row r="132" ht="12.75" hidden="1" customHeight="1"/>
    <row r="133" ht="12.75" hidden="1" customHeight="1"/>
    <row r="134" ht="12.75" hidden="1" customHeight="1"/>
    <row r="135" ht="12.75" hidden="1" customHeight="1"/>
    <row r="136" ht="12.75" hidden="1" customHeight="1"/>
    <row r="137" ht="12.75" hidden="1" customHeight="1"/>
    <row r="138" ht="12.75" hidden="1" customHeight="1"/>
    <row r="139" ht="12.75" hidden="1" customHeight="1"/>
    <row r="140" ht="12.75" hidden="1" customHeight="1"/>
    <row r="141" ht="12.75" hidden="1" customHeight="1"/>
    <row r="142" ht="12.75" hidden="1" customHeight="1"/>
    <row r="143" ht="12.75" hidden="1" customHeight="1"/>
    <row r="144" ht="12.75" hidden="1" customHeight="1"/>
    <row r="145" ht="12.75" hidden="1" customHeight="1"/>
    <row r="146" ht="12.75" hidden="1" customHeight="1"/>
    <row r="147" ht="12.75" hidden="1" customHeight="1"/>
    <row r="148" ht="12.75" hidden="1" customHeight="1"/>
    <row r="149" ht="12.75" hidden="1" customHeight="1"/>
    <row r="150" ht="12.75" hidden="1" customHeight="1"/>
    <row r="151" ht="12.75" hidden="1" customHeight="1"/>
    <row r="152" ht="12.75" hidden="1" customHeight="1"/>
    <row r="153" ht="12.75" hidden="1" customHeight="1"/>
    <row r="154" ht="12.75" hidden="1" customHeight="1"/>
    <row r="155" ht="12.75" hidden="1" customHeight="1"/>
    <row r="156" ht="12.75" hidden="1" customHeight="1"/>
    <row r="157" ht="12.75" hidden="1" customHeight="1"/>
    <row r="158" ht="12.75" hidden="1" customHeight="1"/>
    <row r="159" ht="12.75" hidden="1" customHeight="1"/>
    <row r="160" ht="12.75" hidden="1" customHeight="1"/>
    <row r="161" ht="12.75" hidden="1" customHeight="1"/>
    <row r="162" ht="12.75" hidden="1" customHeight="1"/>
    <row r="163" ht="12.75" hidden="1" customHeight="1"/>
    <row r="164" ht="12.75" hidden="1" customHeight="1"/>
    <row r="165" ht="12.75" hidden="1" customHeight="1"/>
    <row r="166" ht="12.75" hidden="1" customHeight="1"/>
    <row r="167" ht="12.75" hidden="1" customHeight="1"/>
    <row r="168" ht="12.75" hidden="1" customHeight="1"/>
  </sheetData>
  <sheetProtection autoFilter="0"/>
  <conditionalFormatting sqref="E1 E11 G11 J11 E39:E41 E47 E15 E17 E20:E22 E29:E33 E49:E52 E55 E57 E44:E45 E35:E36 E24:E26">
    <cfRule type="cellIs" dxfId="166" priority="12" stopIfTrue="1" operator="greaterThan">
      <formula>0</formula>
    </cfRule>
    <cfRule type="cellIs" dxfId="165" priority="13" stopIfTrue="1" operator="lessThan">
      <formula>0</formula>
    </cfRule>
  </conditionalFormatting>
  <conditionalFormatting sqref="B11">
    <cfRule type="cellIs" dxfId="164" priority="14" stopIfTrue="1" operator="equal">
      <formula>TRUE</formula>
    </cfRule>
    <cfRule type="cellIs" dxfId="163" priority="15" stopIfTrue="1" operator="equal">
      <formula>"WARNING"</formula>
    </cfRule>
  </conditionalFormatting>
  <conditionalFormatting sqref="A1 F1:L1">
    <cfRule type="expression" dxfId="162" priority="7" stopIfTrue="1">
      <formula>Error_Global&gt;=1</formula>
    </cfRule>
    <cfRule type="expression" dxfId="161" priority="8" stopIfTrue="1">
      <formula>Error_Global&lt;=-1</formula>
    </cfRule>
    <cfRule type="expression" dxfId="160" priority="9" stopIfTrue="1">
      <formula>Error_check=0</formula>
    </cfRule>
  </conditionalFormatting>
  <conditionalFormatting sqref="B1:D1">
    <cfRule type="expression" dxfId="159" priority="4" stopIfTrue="1">
      <formula>Error_Global&gt;=1</formula>
    </cfRule>
    <cfRule type="expression" dxfId="158" priority="5" stopIfTrue="1">
      <formula>Error_Global&lt;=-1</formula>
    </cfRule>
    <cfRule type="expression" dxfId="157" priority="6" stopIfTrue="1">
      <formula>Error_check=0</formula>
    </cfRule>
  </conditionalFormatting>
  <hyperlinks>
    <hyperlink ref="E15" location="PLA6B" tooltip="Hyperlink to sheet Master Check" display="PLA6B"/>
    <hyperlink ref="E17" location="PLA7B" tooltip="Hyperlink to sheet Master Check" display="PLA7B"/>
    <hyperlink ref="E20" location="PLA10B" tooltip="Hyperlink to sheet Master Check" display="PLA10B"/>
    <hyperlink ref="E21" location="PLA10C" tooltip="Hyperlink to &quot;Main Input&quot; Check 1 total" display="PLA10C"/>
    <hyperlink ref="E22" location="PLA10D" tooltip="Hyperlink to &quot;Main Inputs&quot; Completeness Check total" display="PLA10D"/>
    <hyperlink ref="E24" location="PLA11C" tooltip="Hyperlink to Rows check" display="PLA11C"/>
    <hyperlink ref="E25" location="PLA11D" tooltip="Hyperlink to Conversion data check" display="PLA11D"/>
    <hyperlink ref="E26" location="PLA11E" tooltip="Hyperlink to Conversion Billing Off-Set (ie. Creditor Terms)" display="PLA11E"/>
    <hyperlink ref="E35" location="PLA13C" tooltip="Hyperlink to Rows check" display="PLA13C"/>
    <hyperlink ref="E36" location="PLA13D" tooltip="Hyperlink to &quot;Profile before CoM&quot; sheet data check" display="PLA13D"/>
    <hyperlink ref="E39" location="PLA16B" tooltip="Hyperlink to sheet Master Check" display="PLA16B"/>
    <hyperlink ref="E40" location="PLA16C" tooltip="Hyperlink to Rows check" display="PLA16C"/>
    <hyperlink ref="E41" location="PLA16D" tooltip="Hyperlink to &quot;Final Price&quot; sheet data check" display="PLA16D"/>
    <hyperlink ref="E44" location="PLA17C" tooltip="Hyperlink to &quot;Service Prices&quot; Indirect Costs" display="PLA17C"/>
    <hyperlink ref="E45" location="PLA17D" tooltip="Hyperlink to &quot;Service Price&quot; sheet data check" display="PLA17D"/>
    <hyperlink ref="E29" location="PLA15B" tooltip="Hyperlink to sheet Master Check" display="PLA15B"/>
    <hyperlink ref="E30" location="PLA15C" tooltip="Hyperlink to &quot;Capital&quot; sheet Check 1" display="PLA15C"/>
    <hyperlink ref="E31" location="PLA15D" tooltip="Hyperlink to &quot;Capital&quot; sheet Check 2" display="PLA15D"/>
    <hyperlink ref="E32" location="PLA15E" tooltip="Hyperlink to &quot;Capital&quot; sheet Check 3" display="PLA15E"/>
    <hyperlink ref="E47" location="PLA9B" tooltip="Hyperlink to sheet Master Check" display="PLA9B"/>
    <hyperlink ref="E55" location="PLA19B" tooltip="Hyperlink to sheet Master Check" display="PLA19B"/>
    <hyperlink ref="E49" location="PLA18B" tooltip="Hyperlink to sheet Master Check" display="PLA18B"/>
    <hyperlink ref="E50" location="PLA18C" tooltip="Hyperlink to &quot;Interface&quot; sheet Costs tables" display="PLA18C"/>
    <hyperlink ref="E51" location="PLA18D" tooltip="Hyperlink to &quot;Interface&quot; sheet Cost Plus tables" display="PLA18D"/>
    <hyperlink ref="E52" location="PLA18E" tooltip="Hyperlink to &quot;Interface&quot; sheet Profile tables" display="PLA18E"/>
    <hyperlink ref="E33" location="PLA15F" tooltip="Hyperlink to &quot;Capital&quot; sheet Check 4" display="PLA15F"/>
    <hyperlink ref="E57" location="PLA20B" tooltip="Hyperlink to sheet Master Check" display="PLA20B"/>
  </hyperlinks>
  <pageMargins left="0.4" right="0.4" top="1" bottom="1" header="0.5" footer="0.5"/>
  <pageSetup scale="86" fitToHeight="2" orientation="portrait" r:id="rId1"/>
  <headerFooter alignWithMargins="0">
    <oddHeader>&amp;LFUJITSU SERVICES&amp;RCOMMERCIAL IN CONFIDENCE</oddHeader>
    <oddFooter>&amp;L&amp;"Arial,Italic"&amp;F&amp;C&amp;"Arial,Italic"Printed on &amp;D at &amp;T&amp;R&amp;"Arial,Italic"Page &amp;P of 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showGridLines="0" workbookViewId="0">
      <selection activeCell="H4" sqref="H4"/>
    </sheetView>
  </sheetViews>
  <sheetFormatPr defaultColWidth="0" defaultRowHeight="15" zeroHeight="1"/>
  <cols>
    <col min="1" max="1" width="4.5703125" customWidth="1"/>
    <col min="2" max="2" width="16.7109375" bestFit="1" customWidth="1"/>
    <col min="3" max="8" width="9.140625" customWidth="1"/>
    <col min="9" max="9" width="3.42578125" customWidth="1"/>
    <col min="10" max="10" width="9.140625" hidden="1" customWidth="1"/>
    <col min="11" max="12" width="0" hidden="1" customWidth="1"/>
    <col min="13" max="16384" width="9.140625" hidden="1"/>
  </cols>
  <sheetData>
    <row r="1" spans="1:9">
      <c r="A1" s="27" t="s">
        <v>29</v>
      </c>
      <c r="B1" s="27"/>
      <c r="C1" s="27"/>
      <c r="D1" s="27"/>
      <c r="E1" s="27"/>
      <c r="F1" s="27"/>
      <c r="G1" s="27"/>
      <c r="H1" s="27"/>
    </row>
    <row r="2" spans="1:9"/>
    <row r="3" spans="1:9">
      <c r="B3" s="153" t="s">
        <v>157</v>
      </c>
      <c r="C3" s="153" t="s">
        <v>158</v>
      </c>
      <c r="D3" s="153" t="s">
        <v>159</v>
      </c>
      <c r="E3" s="153" t="s">
        <v>160</v>
      </c>
      <c r="F3" s="153" t="s">
        <v>161</v>
      </c>
      <c r="G3" s="153" t="s">
        <v>101</v>
      </c>
      <c r="H3" s="153" t="s">
        <v>162</v>
      </c>
    </row>
    <row r="4" spans="1:9">
      <c r="B4" t="s">
        <v>163</v>
      </c>
      <c r="C4" s="61">
        <v>2300</v>
      </c>
      <c r="D4" s="61">
        <v>1940</v>
      </c>
      <c r="E4" s="61">
        <v>1866</v>
      </c>
      <c r="F4" s="61"/>
      <c r="G4" s="61"/>
      <c r="H4" s="61">
        <f>SUM($C$4:$G$4)</f>
        <v>6106</v>
      </c>
    </row>
    <row r="5" spans="1:9">
      <c r="B5" t="s">
        <v>164</v>
      </c>
      <c r="C5" s="61">
        <v>1840</v>
      </c>
      <c r="D5" s="61">
        <v>0</v>
      </c>
      <c r="E5" s="61">
        <v>674</v>
      </c>
      <c r="F5" s="61"/>
      <c r="G5" s="61"/>
      <c r="H5" s="61"/>
    </row>
    <row r="6" spans="1:9">
      <c r="B6" t="s">
        <v>165</v>
      </c>
      <c r="C6" s="61">
        <v>1920</v>
      </c>
      <c r="D6" s="61">
        <v>2300</v>
      </c>
      <c r="E6" s="61">
        <v>2005</v>
      </c>
      <c r="F6" s="61"/>
      <c r="G6" s="61"/>
      <c r="H6" s="61"/>
    </row>
    <row r="7" spans="1:9">
      <c r="B7" t="s">
        <v>166</v>
      </c>
      <c r="C7" s="61">
        <v>1850</v>
      </c>
      <c r="D7" s="61">
        <v>2560</v>
      </c>
      <c r="E7" s="61">
        <v>2211</v>
      </c>
      <c r="F7" s="61"/>
      <c r="G7" s="61"/>
      <c r="H7" s="61"/>
    </row>
    <row r="8" spans="1:9">
      <c r="B8" t="s">
        <v>167</v>
      </c>
      <c r="C8" s="61">
        <v>1544</v>
      </c>
      <c r="D8" s="61">
        <v>1520</v>
      </c>
      <c r="E8" s="61">
        <v>1470</v>
      </c>
      <c r="F8" s="61"/>
      <c r="G8" s="61"/>
      <c r="H8" s="61"/>
    </row>
    <row r="9" spans="1:9">
      <c r="B9" t="s">
        <v>168</v>
      </c>
      <c r="C9" s="61">
        <v>4020</v>
      </c>
      <c r="D9" s="61">
        <v>3890</v>
      </c>
      <c r="E9" s="61">
        <v>3763</v>
      </c>
      <c r="F9" s="61"/>
      <c r="G9" s="61"/>
      <c r="H9" s="61"/>
    </row>
    <row r="10" spans="1:9">
      <c r="B10" t="s">
        <v>169</v>
      </c>
      <c r="C10" s="61">
        <v>3111</v>
      </c>
      <c r="D10" s="61">
        <v>0</v>
      </c>
      <c r="E10" s="61">
        <v>5890</v>
      </c>
      <c r="F10" s="61"/>
      <c r="G10" s="61"/>
      <c r="H10" s="61"/>
    </row>
    <row r="11" spans="1:9">
      <c r="B11" t="s">
        <v>170</v>
      </c>
      <c r="C11" s="61">
        <v>210</v>
      </c>
      <c r="D11" s="61">
        <v>370</v>
      </c>
      <c r="E11" s="61">
        <v>302</v>
      </c>
      <c r="F11" s="61"/>
      <c r="G11" s="61"/>
      <c r="H11" s="61"/>
    </row>
    <row r="12" spans="1:9">
      <c r="B12" t="s">
        <v>171</v>
      </c>
      <c r="C12" s="61">
        <v>1153</v>
      </c>
      <c r="D12" s="61">
        <v>1203</v>
      </c>
      <c r="E12" s="61">
        <v>1440</v>
      </c>
      <c r="F12" s="61"/>
      <c r="G12" s="61"/>
      <c r="H12" s="61"/>
    </row>
    <row r="13" spans="1:9">
      <c r="B13" t="s">
        <v>172</v>
      </c>
      <c r="C13" s="61">
        <v>845</v>
      </c>
      <c r="D13" s="61">
        <v>980</v>
      </c>
      <c r="E13" s="61">
        <v>744</v>
      </c>
      <c r="F13" s="61"/>
      <c r="G13" s="61"/>
      <c r="H13" s="61"/>
    </row>
    <row r="14" spans="1:9">
      <c r="B14" s="60" t="s">
        <v>173</v>
      </c>
      <c r="C14" s="154">
        <f>SUM(C4:C13)</f>
        <v>18793</v>
      </c>
      <c r="D14" s="154">
        <f t="shared" ref="D14:H14" si="0">SUM(D4:D13)</f>
        <v>14763</v>
      </c>
      <c r="E14" s="154">
        <f t="shared" si="0"/>
        <v>20365</v>
      </c>
      <c r="F14" s="154">
        <f t="shared" si="0"/>
        <v>0</v>
      </c>
      <c r="G14" s="154">
        <f t="shared" si="0"/>
        <v>0</v>
      </c>
      <c r="H14" s="154">
        <f t="shared" si="0"/>
        <v>6106</v>
      </c>
    </row>
    <row r="15" spans="1:9"/>
    <row r="16" spans="1:9">
      <c r="A16" s="151" t="s">
        <v>43</v>
      </c>
      <c r="B16" s="107"/>
      <c r="C16" s="107"/>
      <c r="D16" s="107"/>
      <c r="E16" s="107"/>
      <c r="F16" s="107"/>
      <c r="G16" s="107"/>
      <c r="H16" s="107"/>
      <c r="I16" s="107"/>
    </row>
    <row r="17"/>
  </sheetData>
  <conditionalFormatting sqref="A1">
    <cfRule type="expression" dxfId="156" priority="4" stopIfTrue="1">
      <formula>Error_Global&gt;=1</formula>
    </cfRule>
    <cfRule type="expression" dxfId="155" priority="5" stopIfTrue="1">
      <formula>Error_Global&lt;=-1</formula>
    </cfRule>
    <cfRule type="expression" dxfId="154" priority="6" stopIfTrue="1">
      <formula>Error_check=0</formula>
    </cfRule>
  </conditionalFormatting>
  <conditionalFormatting sqref="B1:H1">
    <cfRule type="expression" dxfId="153" priority="1" stopIfTrue="1">
      <formula>Error_Global&gt;=1</formula>
    </cfRule>
    <cfRule type="expression" dxfId="152" priority="2" stopIfTrue="1">
      <formula>Error_Global&lt;=-1</formula>
    </cfRule>
    <cfRule type="expression" dxfId="151" priority="3" stopIfTrue="1">
      <formula>Error_check=0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showGridLines="0" workbookViewId="0">
      <selection activeCell="H7" sqref="H7"/>
    </sheetView>
  </sheetViews>
  <sheetFormatPr defaultColWidth="0" defaultRowHeight="15" customHeight="1" zeroHeight="1"/>
  <cols>
    <col min="1" max="1" width="4.5703125" customWidth="1"/>
    <col min="2" max="2" width="16.7109375" bestFit="1" customWidth="1"/>
    <col min="3" max="8" width="9.140625" customWidth="1"/>
    <col min="9" max="9" width="3.42578125" customWidth="1"/>
    <col min="10" max="10" width="9.140625" hidden="1" customWidth="1"/>
    <col min="11" max="12" width="0" hidden="1" customWidth="1"/>
    <col min="13" max="16384" width="9.140625" hidden="1"/>
  </cols>
  <sheetData>
    <row r="1" spans="1:9">
      <c r="A1" s="27" t="s">
        <v>29</v>
      </c>
      <c r="B1" s="27"/>
      <c r="C1" s="27"/>
      <c r="D1" s="27"/>
      <c r="E1" s="27"/>
      <c r="F1" s="27"/>
      <c r="G1" s="27"/>
      <c r="H1" s="27"/>
    </row>
    <row r="2" spans="1:9"/>
    <row r="3" spans="1:9">
      <c r="B3" s="153" t="s">
        <v>157</v>
      </c>
      <c r="C3" s="153" t="s">
        <v>158</v>
      </c>
      <c r="D3" s="153" t="s">
        <v>159</v>
      </c>
      <c r="E3" s="153" t="s">
        <v>160</v>
      </c>
      <c r="F3" s="153" t="s">
        <v>161</v>
      </c>
      <c r="G3" s="153" t="s">
        <v>101</v>
      </c>
      <c r="H3" s="153" t="s">
        <v>162</v>
      </c>
    </row>
    <row r="4" spans="1:9">
      <c r="B4" t="s">
        <v>163</v>
      </c>
      <c r="C4" s="61">
        <v>2300</v>
      </c>
      <c r="D4" s="61">
        <v>1940</v>
      </c>
      <c r="E4" s="61">
        <v>1866</v>
      </c>
      <c r="F4" s="61"/>
      <c r="G4" s="61"/>
      <c r="H4" s="61">
        <f>SUM($C$4:$G$4)</f>
        <v>6106</v>
      </c>
    </row>
    <row r="5" spans="1:9">
      <c r="B5" t="s">
        <v>164</v>
      </c>
      <c r="C5" s="61">
        <v>1840</v>
      </c>
      <c r="D5" s="61">
        <v>0</v>
      </c>
      <c r="E5" s="61">
        <v>674</v>
      </c>
      <c r="F5" s="61"/>
      <c r="G5" s="61"/>
      <c r="H5" s="61">
        <f t="shared" ref="H5:H13" si="0">SUM($C$4:$G$4)</f>
        <v>6106</v>
      </c>
    </row>
    <row r="6" spans="1:9">
      <c r="B6" t="s">
        <v>165</v>
      </c>
      <c r="C6" s="61">
        <v>1920</v>
      </c>
      <c r="D6" s="61">
        <v>2300</v>
      </c>
      <c r="E6" s="61">
        <v>2005</v>
      </c>
      <c r="F6" s="61"/>
      <c r="G6" s="61"/>
      <c r="H6" s="61">
        <f t="shared" si="0"/>
        <v>6106</v>
      </c>
    </row>
    <row r="7" spans="1:9">
      <c r="B7" t="s">
        <v>166</v>
      </c>
      <c r="C7" s="61">
        <v>1850</v>
      </c>
      <c r="D7" s="61">
        <v>2560</v>
      </c>
      <c r="E7" s="61">
        <v>2211</v>
      </c>
      <c r="F7" s="61"/>
      <c r="G7" s="61"/>
      <c r="H7" s="61">
        <f>SUM($C$4:$G$4)</f>
        <v>6106</v>
      </c>
    </row>
    <row r="8" spans="1:9">
      <c r="B8" t="s">
        <v>167</v>
      </c>
      <c r="C8" s="61">
        <v>1544</v>
      </c>
      <c r="D8" s="61">
        <v>1520</v>
      </c>
      <c r="E8" s="61">
        <v>1470</v>
      </c>
      <c r="F8" s="61"/>
      <c r="G8" s="61"/>
      <c r="H8" s="61">
        <f t="shared" si="0"/>
        <v>6106</v>
      </c>
    </row>
    <row r="9" spans="1:9">
      <c r="B9" t="s">
        <v>168</v>
      </c>
      <c r="C9" s="61">
        <v>4020</v>
      </c>
      <c r="D9" s="61">
        <v>3890</v>
      </c>
      <c r="E9" s="61">
        <v>3763</v>
      </c>
      <c r="F9" s="61"/>
      <c r="G9" s="61"/>
      <c r="H9" s="61">
        <f t="shared" si="0"/>
        <v>6106</v>
      </c>
    </row>
    <row r="10" spans="1:9">
      <c r="B10" t="s">
        <v>169</v>
      </c>
      <c r="C10" s="61">
        <v>3111</v>
      </c>
      <c r="D10" s="61">
        <v>0</v>
      </c>
      <c r="E10" s="61">
        <v>5890</v>
      </c>
      <c r="F10" s="61"/>
      <c r="G10" s="61"/>
      <c r="H10" s="61">
        <f t="shared" si="0"/>
        <v>6106</v>
      </c>
    </row>
    <row r="11" spans="1:9">
      <c r="B11" t="s">
        <v>170</v>
      </c>
      <c r="C11" s="61">
        <v>210</v>
      </c>
      <c r="D11" s="61">
        <v>370</v>
      </c>
      <c r="E11" s="61">
        <v>302</v>
      </c>
      <c r="F11" s="61"/>
      <c r="G11" s="61"/>
      <c r="H11" s="61">
        <f t="shared" si="0"/>
        <v>6106</v>
      </c>
    </row>
    <row r="12" spans="1:9">
      <c r="B12" t="s">
        <v>171</v>
      </c>
      <c r="C12" s="61">
        <v>1153</v>
      </c>
      <c r="D12" s="61">
        <v>1203</v>
      </c>
      <c r="E12" s="61">
        <v>1440</v>
      </c>
      <c r="F12" s="61"/>
      <c r="G12" s="61"/>
      <c r="H12" s="61">
        <f t="shared" si="0"/>
        <v>6106</v>
      </c>
    </row>
    <row r="13" spans="1:9">
      <c r="B13" t="s">
        <v>172</v>
      </c>
      <c r="C13" s="61">
        <v>845</v>
      </c>
      <c r="D13" s="61">
        <v>980</v>
      </c>
      <c r="E13" s="61">
        <v>744</v>
      </c>
      <c r="F13" s="61"/>
      <c r="G13" s="61"/>
      <c r="H13" s="61">
        <f t="shared" si="0"/>
        <v>6106</v>
      </c>
    </row>
    <row r="14" spans="1:9">
      <c r="B14" s="60" t="s">
        <v>173</v>
      </c>
      <c r="C14" s="154">
        <f>SUM(C4:C13)</f>
        <v>18793</v>
      </c>
      <c r="D14" s="154">
        <f t="shared" ref="D14:H14" si="1">SUM(D4:D13)</f>
        <v>14763</v>
      </c>
      <c r="E14" s="154">
        <f t="shared" si="1"/>
        <v>20365</v>
      </c>
      <c r="F14" s="154">
        <f t="shared" si="1"/>
        <v>0</v>
      </c>
      <c r="G14" s="154">
        <f t="shared" si="1"/>
        <v>0</v>
      </c>
      <c r="H14" s="154">
        <f t="shared" si="1"/>
        <v>61060</v>
      </c>
    </row>
    <row r="15" spans="1:9"/>
    <row r="16" spans="1:9">
      <c r="A16" s="151" t="s">
        <v>43</v>
      </c>
      <c r="B16" s="107"/>
      <c r="C16" s="107"/>
      <c r="D16" s="107"/>
      <c r="E16" s="107"/>
      <c r="F16" s="107"/>
      <c r="G16" s="107"/>
      <c r="H16" s="107"/>
      <c r="I16" s="107"/>
    </row>
    <row r="17"/>
  </sheetData>
  <conditionalFormatting sqref="A1">
    <cfRule type="expression" dxfId="150" priority="4" stopIfTrue="1">
      <formula>Error_Global&gt;=1</formula>
    </cfRule>
    <cfRule type="expression" dxfId="149" priority="5" stopIfTrue="1">
      <formula>Error_Global&lt;=-1</formula>
    </cfRule>
    <cfRule type="expression" dxfId="148" priority="6" stopIfTrue="1">
      <formula>Error_check=0</formula>
    </cfRule>
  </conditionalFormatting>
  <conditionalFormatting sqref="B1:H1">
    <cfRule type="expression" dxfId="147" priority="1" stopIfTrue="1">
      <formula>Error_Global&gt;=1</formula>
    </cfRule>
    <cfRule type="expression" dxfId="146" priority="2" stopIfTrue="1">
      <formula>Error_Global&lt;=-1</formula>
    </cfRule>
    <cfRule type="expression" dxfId="145" priority="3" stopIfTrue="1">
      <formula>Error_check=0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showGridLines="0" workbookViewId="0">
      <selection activeCell="A16" sqref="A16:I16"/>
    </sheetView>
  </sheetViews>
  <sheetFormatPr defaultColWidth="0" defaultRowHeight="15" customHeight="1" zeroHeight="1"/>
  <cols>
    <col min="1" max="1" width="4.5703125" customWidth="1"/>
    <col min="2" max="2" width="16.7109375" bestFit="1" customWidth="1"/>
    <col min="3" max="8" width="9.140625" customWidth="1"/>
    <col min="9" max="9" width="3.42578125" customWidth="1"/>
    <col min="10" max="10" width="9.140625" hidden="1" customWidth="1"/>
    <col min="11" max="12" width="0" hidden="1" customWidth="1"/>
    <col min="13" max="16384" width="9.140625" hidden="1"/>
  </cols>
  <sheetData>
    <row r="1" spans="1:9">
      <c r="A1" s="27" t="s">
        <v>29</v>
      </c>
      <c r="B1" s="27"/>
      <c r="C1" s="27"/>
      <c r="D1" s="27"/>
      <c r="E1" s="27"/>
      <c r="F1" s="27"/>
      <c r="G1" s="27"/>
      <c r="H1" s="27"/>
    </row>
    <row r="2" spans="1:9"/>
    <row r="3" spans="1:9">
      <c r="B3" s="153" t="s">
        <v>157</v>
      </c>
      <c r="C3" s="153" t="s">
        <v>158</v>
      </c>
      <c r="D3" s="153" t="s">
        <v>159</v>
      </c>
      <c r="E3" s="153" t="s">
        <v>160</v>
      </c>
      <c r="F3" s="153" t="s">
        <v>161</v>
      </c>
      <c r="G3" s="153" t="s">
        <v>101</v>
      </c>
      <c r="H3" s="153" t="s">
        <v>162</v>
      </c>
    </row>
    <row r="4" spans="1:9">
      <c r="B4" t="s">
        <v>163</v>
      </c>
      <c r="C4" s="61">
        <v>2300</v>
      </c>
      <c r="D4" s="61">
        <v>1940</v>
      </c>
      <c r="E4" s="61">
        <v>1866</v>
      </c>
      <c r="F4" s="61"/>
      <c r="G4" s="61"/>
      <c r="H4" s="61">
        <f>SUM(C4:G4)</f>
        <v>6106</v>
      </c>
    </row>
    <row r="5" spans="1:9">
      <c r="B5" t="s">
        <v>164</v>
      </c>
      <c r="C5" s="61">
        <v>1840</v>
      </c>
      <c r="D5" s="61">
        <v>0</v>
      </c>
      <c r="E5" s="61">
        <v>674</v>
      </c>
      <c r="F5" s="61"/>
      <c r="G5" s="61"/>
      <c r="H5" s="61">
        <f t="shared" ref="H5:H13" si="0">SUM(C5:G5)</f>
        <v>2514</v>
      </c>
    </row>
    <row r="6" spans="1:9">
      <c r="B6" t="s">
        <v>165</v>
      </c>
      <c r="C6" s="61">
        <v>1920</v>
      </c>
      <c r="D6" s="61">
        <v>2300</v>
      </c>
      <c r="E6" s="61">
        <v>2005</v>
      </c>
      <c r="F6" s="61"/>
      <c r="G6" s="61"/>
      <c r="H6" s="61">
        <f t="shared" si="0"/>
        <v>6225</v>
      </c>
    </row>
    <row r="7" spans="1:9">
      <c r="B7" t="s">
        <v>166</v>
      </c>
      <c r="C7" s="61">
        <v>1850</v>
      </c>
      <c r="D7" s="61">
        <v>2560</v>
      </c>
      <c r="E7" s="61">
        <v>2211</v>
      </c>
      <c r="F7" s="61"/>
      <c r="G7" s="61"/>
      <c r="H7" s="61">
        <f>SUM(C7:G7)</f>
        <v>6621</v>
      </c>
    </row>
    <row r="8" spans="1:9">
      <c r="B8" t="s">
        <v>167</v>
      </c>
      <c r="C8" s="61">
        <v>1544</v>
      </c>
      <c r="D8" s="61">
        <v>1520</v>
      </c>
      <c r="E8" s="61">
        <v>1470</v>
      </c>
      <c r="F8" s="61"/>
      <c r="G8" s="61"/>
      <c r="H8" s="61">
        <f t="shared" si="0"/>
        <v>4534</v>
      </c>
    </row>
    <row r="9" spans="1:9">
      <c r="B9" t="s">
        <v>168</v>
      </c>
      <c r="C9" s="61">
        <v>4020</v>
      </c>
      <c r="D9" s="61">
        <v>3890</v>
      </c>
      <c r="E9" s="61">
        <v>3763</v>
      </c>
      <c r="F9" s="61"/>
      <c r="G9" s="61"/>
      <c r="H9" s="61">
        <f t="shared" si="0"/>
        <v>11673</v>
      </c>
    </row>
    <row r="10" spans="1:9">
      <c r="B10" t="s">
        <v>169</v>
      </c>
      <c r="C10" s="61">
        <v>3111</v>
      </c>
      <c r="D10" s="61">
        <v>0</v>
      </c>
      <c r="E10" s="61">
        <v>5890</v>
      </c>
      <c r="F10" s="61"/>
      <c r="G10" s="61"/>
      <c r="H10" s="61">
        <f t="shared" si="0"/>
        <v>9001</v>
      </c>
    </row>
    <row r="11" spans="1:9">
      <c r="B11" t="s">
        <v>170</v>
      </c>
      <c r="C11" s="61">
        <v>210</v>
      </c>
      <c r="D11" s="61">
        <v>370</v>
      </c>
      <c r="E11" s="61">
        <v>302</v>
      </c>
      <c r="F11" s="61"/>
      <c r="G11" s="61"/>
      <c r="H11" s="61">
        <f t="shared" si="0"/>
        <v>882</v>
      </c>
    </row>
    <row r="12" spans="1:9">
      <c r="B12" t="s">
        <v>171</v>
      </c>
      <c r="C12" s="61">
        <v>1153</v>
      </c>
      <c r="D12" s="61">
        <v>1203</v>
      </c>
      <c r="E12" s="61">
        <v>1440</v>
      </c>
      <c r="F12" s="61"/>
      <c r="G12" s="61"/>
      <c r="H12" s="61">
        <f t="shared" si="0"/>
        <v>3796</v>
      </c>
    </row>
    <row r="13" spans="1:9">
      <c r="B13" t="s">
        <v>172</v>
      </c>
      <c r="C13" s="61">
        <v>845</v>
      </c>
      <c r="D13" s="61">
        <v>980</v>
      </c>
      <c r="E13" s="61">
        <v>744</v>
      </c>
      <c r="F13" s="61"/>
      <c r="G13" s="61"/>
      <c r="H13" s="61">
        <f t="shared" si="0"/>
        <v>2569</v>
      </c>
    </row>
    <row r="14" spans="1:9">
      <c r="B14" s="60" t="s">
        <v>173</v>
      </c>
      <c r="C14" s="154">
        <f>SUM(C4:C13)</f>
        <v>18793</v>
      </c>
      <c r="D14" s="154">
        <f t="shared" ref="D14:H14" si="1">SUM(D4:D13)</f>
        <v>14763</v>
      </c>
      <c r="E14" s="154">
        <f t="shared" si="1"/>
        <v>20365</v>
      </c>
      <c r="F14" s="154">
        <f t="shared" si="1"/>
        <v>0</v>
      </c>
      <c r="G14" s="154">
        <f t="shared" si="1"/>
        <v>0</v>
      </c>
      <c r="H14" s="154">
        <f t="shared" si="1"/>
        <v>53921</v>
      </c>
    </row>
    <row r="15" spans="1:9"/>
    <row r="16" spans="1:9">
      <c r="A16" s="151" t="s">
        <v>43</v>
      </c>
      <c r="B16" s="107"/>
      <c r="C16" s="107"/>
      <c r="D16" s="107"/>
      <c r="E16" s="107"/>
      <c r="F16" s="107"/>
      <c r="G16" s="107"/>
      <c r="H16" s="107"/>
      <c r="I16" s="107"/>
    </row>
    <row r="17"/>
  </sheetData>
  <conditionalFormatting sqref="A1">
    <cfRule type="expression" dxfId="144" priority="4" stopIfTrue="1">
      <formula>Error_Global&gt;=1</formula>
    </cfRule>
    <cfRule type="expression" dxfId="143" priority="5" stopIfTrue="1">
      <formula>Error_Global&lt;=-1</formula>
    </cfRule>
    <cfRule type="expression" dxfId="142" priority="6" stopIfTrue="1">
      <formula>Error_check=0</formula>
    </cfRule>
  </conditionalFormatting>
  <conditionalFormatting sqref="B1:H1">
    <cfRule type="expression" dxfId="141" priority="1" stopIfTrue="1">
      <formula>Error_Global&gt;=1</formula>
    </cfRule>
    <cfRule type="expression" dxfId="140" priority="2" stopIfTrue="1">
      <formula>Error_Global&lt;=-1</formula>
    </cfRule>
    <cfRule type="expression" dxfId="139" priority="3" stopIfTrue="1">
      <formula>Error_check=0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showGridLines="0" workbookViewId="0">
      <selection activeCell="J14" sqref="J14"/>
    </sheetView>
  </sheetViews>
  <sheetFormatPr defaultColWidth="0" defaultRowHeight="15" zeroHeight="1"/>
  <cols>
    <col min="1" max="1" width="4.5703125" customWidth="1"/>
    <col min="2" max="2" width="16.7109375" bestFit="1" customWidth="1"/>
    <col min="3" max="8" width="9.140625" customWidth="1"/>
    <col min="9" max="9" width="1.85546875" customWidth="1"/>
    <col min="10" max="10" width="9.140625" customWidth="1"/>
    <col min="11" max="11" width="3" customWidth="1"/>
    <col min="12" max="16384" width="9.140625" hidden="1"/>
  </cols>
  <sheetData>
    <row r="1" spans="1:10">
      <c r="A1" s="27" t="s">
        <v>29</v>
      </c>
      <c r="B1" s="27"/>
      <c r="C1" s="27"/>
      <c r="D1" s="27"/>
      <c r="E1" s="27"/>
      <c r="F1" s="27"/>
      <c r="G1" s="27"/>
      <c r="H1" s="27"/>
      <c r="I1" s="27"/>
      <c r="J1" s="27"/>
    </row>
    <row r="2" spans="1:10"/>
    <row r="3" spans="1:10">
      <c r="B3" s="153" t="s">
        <v>157</v>
      </c>
      <c r="C3" s="153" t="s">
        <v>158</v>
      </c>
      <c r="D3" s="153" t="s">
        <v>159</v>
      </c>
      <c r="E3" s="153" t="s">
        <v>160</v>
      </c>
      <c r="F3" s="153" t="s">
        <v>161</v>
      </c>
      <c r="G3" s="153" t="s">
        <v>101</v>
      </c>
      <c r="H3" s="153" t="s">
        <v>162</v>
      </c>
      <c r="J3" s="153" t="s">
        <v>174</v>
      </c>
    </row>
    <row r="4" spans="1:10">
      <c r="B4" t="s">
        <v>163</v>
      </c>
      <c r="C4" s="61">
        <v>2300</v>
      </c>
      <c r="D4" s="61">
        <v>1940</v>
      </c>
      <c r="E4" s="61">
        <v>1866</v>
      </c>
      <c r="F4" s="61"/>
      <c r="G4" s="61"/>
      <c r="H4" s="61">
        <f>SUM(C4:G4)</f>
        <v>6106</v>
      </c>
    </row>
    <row r="5" spans="1:10">
      <c r="B5" t="s">
        <v>164</v>
      </c>
      <c r="C5" s="61">
        <v>1840</v>
      </c>
      <c r="D5" s="61">
        <v>0</v>
      </c>
      <c r="E5" s="61">
        <v>674</v>
      </c>
      <c r="F5" s="61"/>
      <c r="G5" s="61"/>
      <c r="H5" s="61">
        <f t="shared" ref="H5:H13" si="0">SUM(C5:G5)</f>
        <v>2514</v>
      </c>
    </row>
    <row r="6" spans="1:10">
      <c r="B6" t="s">
        <v>165</v>
      </c>
      <c r="C6" s="61">
        <v>1920</v>
      </c>
      <c r="D6" s="61">
        <v>2300</v>
      </c>
      <c r="E6" s="61">
        <v>2005</v>
      </c>
      <c r="F6" s="61"/>
      <c r="G6" s="61"/>
      <c r="H6" s="61">
        <f t="shared" si="0"/>
        <v>6225</v>
      </c>
    </row>
    <row r="7" spans="1:10">
      <c r="B7" t="s">
        <v>166</v>
      </c>
      <c r="C7" s="61">
        <v>1850</v>
      </c>
      <c r="D7" s="61">
        <v>2560</v>
      </c>
      <c r="E7" s="61">
        <v>2211</v>
      </c>
      <c r="F7" s="61"/>
      <c r="G7" s="61"/>
      <c r="H7" s="61">
        <f t="shared" si="0"/>
        <v>6621</v>
      </c>
    </row>
    <row r="8" spans="1:10">
      <c r="B8" t="s">
        <v>167</v>
      </c>
      <c r="C8" s="61">
        <v>1544</v>
      </c>
      <c r="D8" s="61">
        <v>1520</v>
      </c>
      <c r="E8" s="61">
        <v>1470</v>
      </c>
      <c r="F8" s="61"/>
      <c r="G8" s="61"/>
      <c r="H8" s="61">
        <f t="shared" si="0"/>
        <v>4534</v>
      </c>
    </row>
    <row r="9" spans="1:10">
      <c r="B9" t="s">
        <v>168</v>
      </c>
      <c r="C9" s="61">
        <v>4020</v>
      </c>
      <c r="D9" s="61">
        <v>3890</v>
      </c>
      <c r="E9" s="61">
        <v>3763</v>
      </c>
      <c r="F9" s="61"/>
      <c r="G9" s="61"/>
      <c r="H9" s="61">
        <f t="shared" si="0"/>
        <v>11673</v>
      </c>
    </row>
    <row r="10" spans="1:10">
      <c r="B10" t="s">
        <v>169</v>
      </c>
      <c r="C10" s="61">
        <v>3111</v>
      </c>
      <c r="D10" s="61">
        <v>0</v>
      </c>
      <c r="E10" s="61">
        <v>5890</v>
      </c>
      <c r="F10" s="61"/>
      <c r="G10" s="61"/>
      <c r="H10" s="61">
        <f t="shared" si="0"/>
        <v>9001</v>
      </c>
    </row>
    <row r="11" spans="1:10">
      <c r="B11" t="s">
        <v>170</v>
      </c>
      <c r="C11" s="61">
        <v>210</v>
      </c>
      <c r="D11" s="61">
        <v>370</v>
      </c>
      <c r="E11" s="61">
        <v>302</v>
      </c>
      <c r="F11" s="61"/>
      <c r="G11" s="61"/>
      <c r="H11" s="61">
        <f t="shared" si="0"/>
        <v>882</v>
      </c>
    </row>
    <row r="12" spans="1:10">
      <c r="B12" t="s">
        <v>171</v>
      </c>
      <c r="C12" s="61">
        <v>1153</v>
      </c>
      <c r="D12" s="61">
        <v>1203</v>
      </c>
      <c r="E12" s="61">
        <v>1440</v>
      </c>
      <c r="F12" s="61"/>
      <c r="G12" s="61"/>
      <c r="H12" s="61">
        <f t="shared" si="0"/>
        <v>3796</v>
      </c>
    </row>
    <row r="13" spans="1:10">
      <c r="B13" t="s">
        <v>172</v>
      </c>
      <c r="C13" s="61">
        <v>845</v>
      </c>
      <c r="D13" s="61">
        <v>980</v>
      </c>
      <c r="E13" s="61">
        <v>744</v>
      </c>
      <c r="F13" s="61"/>
      <c r="G13" s="61"/>
      <c r="H13" s="61">
        <f t="shared" si="0"/>
        <v>2569</v>
      </c>
    </row>
    <row r="14" spans="1:10">
      <c r="B14" s="60" t="s">
        <v>173</v>
      </c>
      <c r="C14" s="154">
        <f>SUM(C4:C13)</f>
        <v>18793</v>
      </c>
      <c r="D14" s="154">
        <f t="shared" ref="D14:H14" si="1">SUM(D4:D13)</f>
        <v>14763</v>
      </c>
      <c r="E14" s="154">
        <f t="shared" si="1"/>
        <v>20365</v>
      </c>
      <c r="F14" s="154">
        <f t="shared" si="1"/>
        <v>0</v>
      </c>
      <c r="G14" s="154">
        <f t="shared" si="1"/>
        <v>0</v>
      </c>
      <c r="H14" s="154">
        <f t="shared" si="1"/>
        <v>53921</v>
      </c>
      <c r="J14" s="155">
        <f>IF(SUM($H$4:$H$13)&lt;&gt;SUM($C$14:$G$14),1,0)</f>
        <v>0</v>
      </c>
    </row>
    <row r="15" spans="1:10"/>
    <row r="16" spans="1:10">
      <c r="A16" s="151" t="s">
        <v>43</v>
      </c>
      <c r="B16" s="107"/>
      <c r="C16" s="107"/>
      <c r="D16" s="107"/>
      <c r="E16" s="107"/>
      <c r="F16" s="107"/>
      <c r="G16" s="107"/>
      <c r="H16" s="107"/>
      <c r="I16" s="107"/>
      <c r="J16" s="107"/>
    </row>
    <row r="17"/>
  </sheetData>
  <conditionalFormatting sqref="J14">
    <cfRule type="cellIs" dxfId="138" priority="9" stopIfTrue="1" operator="equal">
      <formula>0</formula>
    </cfRule>
  </conditionalFormatting>
  <conditionalFormatting sqref="J14">
    <cfRule type="cellIs" dxfId="137" priority="7" stopIfTrue="1" operator="greaterThan">
      <formula>0</formula>
    </cfRule>
    <cfRule type="cellIs" dxfId="136" priority="8" stopIfTrue="1" operator="lessThan">
      <formula>0</formula>
    </cfRule>
  </conditionalFormatting>
  <conditionalFormatting sqref="A1">
    <cfRule type="expression" dxfId="135" priority="4" stopIfTrue="1">
      <formula>Error_Global&gt;=1</formula>
    </cfRule>
    <cfRule type="expression" dxfId="134" priority="5" stopIfTrue="1">
      <formula>Error_Global&lt;=-1</formula>
    </cfRule>
    <cfRule type="expression" dxfId="133" priority="6" stopIfTrue="1">
      <formula>Error_check=0</formula>
    </cfRule>
  </conditionalFormatting>
  <conditionalFormatting sqref="B1:J1">
    <cfRule type="expression" dxfId="132" priority="1" stopIfTrue="1">
      <formula>Error_Global&gt;=1</formula>
    </cfRule>
    <cfRule type="expression" dxfId="131" priority="2" stopIfTrue="1">
      <formula>Error_Global&lt;=-1</formula>
    </cfRule>
    <cfRule type="expression" dxfId="130" priority="3" stopIfTrue="1">
      <formula>Error_check=0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"/>
  <sheetViews>
    <sheetView showGridLines="0" zoomScale="90" zoomScaleNormal="90" workbookViewId="0">
      <selection activeCell="F24" sqref="F24"/>
    </sheetView>
  </sheetViews>
  <sheetFormatPr defaultColWidth="0" defaultRowHeight="15" customHeight="1" zeroHeight="1"/>
  <cols>
    <col min="1" max="1" width="3.140625" customWidth="1"/>
    <col min="2" max="2" width="9.140625" customWidth="1"/>
    <col min="3" max="3" width="23.140625" customWidth="1"/>
    <col min="4" max="4" width="13.85546875" customWidth="1"/>
    <col min="5" max="6" width="9.140625" customWidth="1"/>
    <col min="7" max="25" width="0" hidden="1" customWidth="1"/>
    <col min="26" max="16384" width="9.140625" hidden="1"/>
  </cols>
  <sheetData>
    <row r="1" spans="1:6">
      <c r="A1" s="27" t="s">
        <v>29</v>
      </c>
      <c r="B1" s="28"/>
      <c r="C1" s="28"/>
      <c r="D1" s="28"/>
      <c r="E1" s="28"/>
      <c r="F1" s="28"/>
    </row>
    <row r="2" spans="1:6"/>
    <row r="3" spans="1:6"/>
    <row r="4" spans="1:6"/>
    <row r="5" spans="1:6">
      <c r="A5" s="29"/>
      <c r="B5" s="30" t="s">
        <v>23</v>
      </c>
      <c r="C5" s="29"/>
      <c r="D5" s="29"/>
      <c r="E5" s="29"/>
      <c r="F5" s="29"/>
    </row>
    <row r="6" spans="1:6"/>
    <row r="7" spans="1:6">
      <c r="C7" t="s">
        <v>659</v>
      </c>
      <c r="D7" s="31">
        <v>23000</v>
      </c>
    </row>
    <row r="8" spans="1:6">
      <c r="C8" t="s">
        <v>658</v>
      </c>
      <c r="D8" s="259">
        <v>5</v>
      </c>
    </row>
    <row r="9" spans="1:6">
      <c r="C9" t="s">
        <v>24</v>
      </c>
      <c r="D9" s="259">
        <v>2.5</v>
      </c>
    </row>
    <row r="10" spans="1:6"/>
    <row r="11" spans="1:6">
      <c r="A11" s="29"/>
      <c r="B11" s="30" t="s">
        <v>25</v>
      </c>
      <c r="C11" s="29"/>
      <c r="D11" s="29"/>
      <c r="E11" s="29"/>
      <c r="F11" s="29"/>
    </row>
    <row r="12" spans="1:6"/>
    <row r="13" spans="1:6">
      <c r="C13" t="s">
        <v>660</v>
      </c>
      <c r="D13" s="260">
        <f>D7*D8</f>
        <v>115000</v>
      </c>
    </row>
    <row r="14" spans="1:6">
      <c r="C14" t="s">
        <v>661</v>
      </c>
      <c r="D14" s="260">
        <f>D7*D9</f>
        <v>57500</v>
      </c>
    </row>
    <row r="15" spans="1:6">
      <c r="C15" t="s">
        <v>662</v>
      </c>
      <c r="D15" s="261">
        <f>SUM(D13:D14)</f>
        <v>172500</v>
      </c>
    </row>
    <row r="16" spans="1:6"/>
    <row r="17" spans="1:6">
      <c r="A17" s="29"/>
      <c r="B17" s="30" t="s">
        <v>26</v>
      </c>
      <c r="C17" s="29"/>
      <c r="D17" s="29"/>
      <c r="E17" s="29"/>
      <c r="F17" s="29"/>
    </row>
    <row r="18" spans="1:6"/>
    <row r="19" spans="1:6">
      <c r="C19" t="s">
        <v>663</v>
      </c>
      <c r="D19" s="32">
        <f>D7</f>
        <v>23000</v>
      </c>
    </row>
    <row r="20" spans="1:6">
      <c r="C20" t="s">
        <v>27</v>
      </c>
      <c r="D20" s="260">
        <f>D15</f>
        <v>172500</v>
      </c>
    </row>
    <row r="21" spans="1:6">
      <c r="C21" t="s">
        <v>664</v>
      </c>
      <c r="D21" s="260">
        <f>D20/D19</f>
        <v>7.5</v>
      </c>
    </row>
    <row r="22" spans="1:6"/>
    <row r="23" spans="1:6">
      <c r="A23" s="33"/>
      <c r="B23" s="34" t="s">
        <v>28</v>
      </c>
      <c r="C23" s="33"/>
      <c r="D23" s="33"/>
      <c r="E23" s="33"/>
      <c r="F23" s="33"/>
    </row>
    <row r="24" spans="1:6"/>
    <row r="25" spans="1:6" hidden="1"/>
    <row r="26" spans="1:6" hidden="1"/>
    <row r="27" spans="1:6" hidden="1"/>
    <row r="28" spans="1:6" hidden="1"/>
  </sheetData>
  <conditionalFormatting sqref="A1">
    <cfRule type="expression" dxfId="228" priority="1" stopIfTrue="1">
      <formula>Error_Global&gt;=1</formula>
    </cfRule>
    <cfRule type="expression" dxfId="227" priority="2" stopIfTrue="1">
      <formula>Error_Global&lt;=-1</formula>
    </cfRule>
    <cfRule type="expression" dxfId="226" priority="3" stopIfTrue="1">
      <formula>Error_check=0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showGridLines="0" workbookViewId="0">
      <selection activeCell="J14" sqref="J14"/>
    </sheetView>
  </sheetViews>
  <sheetFormatPr defaultColWidth="0" defaultRowHeight="15" customHeight="1" zeroHeight="1"/>
  <cols>
    <col min="1" max="1" width="4.5703125" customWidth="1"/>
    <col min="2" max="2" width="16.7109375" bestFit="1" customWidth="1"/>
    <col min="3" max="8" width="9.140625" customWidth="1"/>
    <col min="9" max="9" width="1.85546875" customWidth="1"/>
    <col min="10" max="10" width="9.140625" customWidth="1"/>
    <col min="11" max="11" width="3" customWidth="1"/>
    <col min="12" max="16384" width="9.140625" hidden="1"/>
  </cols>
  <sheetData>
    <row r="1" spans="1:10">
      <c r="A1" s="27" t="s">
        <v>29</v>
      </c>
      <c r="B1" s="27"/>
      <c r="C1" s="27"/>
      <c r="D1" s="27"/>
      <c r="E1" s="27"/>
      <c r="F1" s="27"/>
      <c r="G1" s="27"/>
      <c r="H1" s="27"/>
      <c r="I1" s="27"/>
      <c r="J1" s="27"/>
    </row>
    <row r="2" spans="1:10"/>
    <row r="3" spans="1:10">
      <c r="B3" s="153" t="s">
        <v>157</v>
      </c>
      <c r="C3" s="153" t="s">
        <v>158</v>
      </c>
      <c r="D3" s="153" t="s">
        <v>159</v>
      </c>
      <c r="E3" s="153" t="s">
        <v>160</v>
      </c>
      <c r="F3" s="153" t="s">
        <v>161</v>
      </c>
      <c r="G3" s="153" t="s">
        <v>101</v>
      </c>
      <c r="H3" s="153" t="s">
        <v>162</v>
      </c>
      <c r="J3" s="153" t="s">
        <v>174</v>
      </c>
    </row>
    <row r="4" spans="1:10">
      <c r="B4" t="s">
        <v>163</v>
      </c>
      <c r="C4" s="61">
        <v>2300</v>
      </c>
      <c r="D4" s="61">
        <v>1940</v>
      </c>
      <c r="E4" s="61">
        <v>1866</v>
      </c>
      <c r="F4" s="61"/>
      <c r="G4" s="61"/>
      <c r="H4" s="61">
        <f>SUM(C4:G4)</f>
        <v>6106</v>
      </c>
    </row>
    <row r="5" spans="1:10">
      <c r="B5" t="s">
        <v>164</v>
      </c>
      <c r="C5" s="61">
        <v>1840</v>
      </c>
      <c r="D5" s="61">
        <v>0</v>
      </c>
      <c r="E5" s="61">
        <v>674</v>
      </c>
      <c r="F5" s="61"/>
      <c r="G5" s="61"/>
      <c r="H5" s="61">
        <f t="shared" ref="H5:H13" si="0">SUM(C5:G5)</f>
        <v>2514</v>
      </c>
    </row>
    <row r="6" spans="1:10">
      <c r="B6" t="s">
        <v>165</v>
      </c>
      <c r="C6" s="61">
        <v>1920</v>
      </c>
      <c r="D6" s="61">
        <v>2300</v>
      </c>
      <c r="E6" s="61">
        <v>2005</v>
      </c>
      <c r="F6" s="61"/>
      <c r="G6" s="61"/>
      <c r="H6" s="61">
        <f t="shared" si="0"/>
        <v>6225</v>
      </c>
    </row>
    <row r="7" spans="1:10">
      <c r="B7" t="s">
        <v>166</v>
      </c>
      <c r="C7" s="61">
        <v>1850</v>
      </c>
      <c r="D7" s="61">
        <v>2560</v>
      </c>
      <c r="E7" s="61">
        <v>2211</v>
      </c>
      <c r="F7" s="61"/>
      <c r="G7" s="61"/>
      <c r="H7" s="61">
        <f t="shared" si="0"/>
        <v>6621</v>
      </c>
    </row>
    <row r="8" spans="1:10">
      <c r="B8" t="s">
        <v>167</v>
      </c>
      <c r="C8" s="61">
        <v>1544</v>
      </c>
      <c r="D8" s="61">
        <v>1520</v>
      </c>
      <c r="E8" s="61">
        <v>1470</v>
      </c>
      <c r="F8" s="61"/>
      <c r="G8" s="61"/>
      <c r="H8" s="61">
        <f t="shared" si="0"/>
        <v>4534</v>
      </c>
    </row>
    <row r="9" spans="1:10">
      <c r="B9" t="s">
        <v>168</v>
      </c>
      <c r="C9" s="61">
        <v>4020</v>
      </c>
      <c r="D9" s="61">
        <v>3890</v>
      </c>
      <c r="E9" s="61">
        <v>3763</v>
      </c>
      <c r="F9" s="61"/>
      <c r="G9" s="61"/>
      <c r="H9" s="61">
        <f t="shared" si="0"/>
        <v>11673</v>
      </c>
    </row>
    <row r="10" spans="1:10">
      <c r="B10" t="s">
        <v>169</v>
      </c>
      <c r="C10" s="61">
        <v>3111</v>
      </c>
      <c r="D10" s="61">
        <v>0</v>
      </c>
      <c r="E10" s="61">
        <v>5890</v>
      </c>
      <c r="F10" s="61"/>
      <c r="G10" s="61"/>
      <c r="H10" s="61">
        <f t="shared" si="0"/>
        <v>9001</v>
      </c>
    </row>
    <row r="11" spans="1:10">
      <c r="B11" t="s">
        <v>170</v>
      </c>
      <c r="C11" s="61">
        <v>210</v>
      </c>
      <c r="D11" s="61">
        <v>370</v>
      </c>
      <c r="E11" s="61">
        <v>302</v>
      </c>
      <c r="F11" s="61"/>
      <c r="G11" s="61"/>
      <c r="H11" s="61">
        <f t="shared" si="0"/>
        <v>882</v>
      </c>
    </row>
    <row r="12" spans="1:10">
      <c r="B12" t="s">
        <v>171</v>
      </c>
      <c r="C12" s="61">
        <v>1153</v>
      </c>
      <c r="D12" s="61">
        <v>1203</v>
      </c>
      <c r="E12" s="61">
        <v>1440</v>
      </c>
      <c r="F12" s="61"/>
      <c r="G12" s="61"/>
      <c r="H12" s="61">
        <f t="shared" si="0"/>
        <v>3796</v>
      </c>
    </row>
    <row r="13" spans="1:10">
      <c r="B13" t="s">
        <v>172</v>
      </c>
      <c r="C13" s="61">
        <v>845</v>
      </c>
      <c r="D13" s="61">
        <v>980</v>
      </c>
      <c r="E13" s="61">
        <v>744</v>
      </c>
      <c r="F13" s="61"/>
      <c r="G13" s="61"/>
      <c r="H13" s="61">
        <f t="shared" si="0"/>
        <v>2569</v>
      </c>
    </row>
    <row r="14" spans="1:10">
      <c r="B14" s="60" t="s">
        <v>173</v>
      </c>
      <c r="C14" s="154">
        <f>SUM(C4:C13)</f>
        <v>18793</v>
      </c>
      <c r="D14" s="154">
        <f t="shared" ref="D14:H14" si="1">SUM(D4:D13)</f>
        <v>14763</v>
      </c>
      <c r="E14" s="154">
        <f t="shared" si="1"/>
        <v>20365</v>
      </c>
      <c r="F14" s="154">
        <f t="shared" si="1"/>
        <v>0</v>
      </c>
      <c r="G14" s="154">
        <f t="shared" si="1"/>
        <v>0</v>
      </c>
      <c r="H14" s="154">
        <f t="shared" si="1"/>
        <v>53921</v>
      </c>
      <c r="J14" s="155">
        <f>IF(SUM($H$4:$H$13)&lt;&gt;SUM($C$14:$G$14),1,0)</f>
        <v>0</v>
      </c>
    </row>
    <row r="15" spans="1:10"/>
    <row r="16" spans="1:10">
      <c r="A16" s="151" t="s">
        <v>43</v>
      </c>
      <c r="B16" s="107"/>
      <c r="C16" s="107"/>
      <c r="D16" s="107"/>
      <c r="E16" s="107"/>
      <c r="F16" s="107"/>
      <c r="G16" s="107"/>
      <c r="H16" s="107"/>
      <c r="I16" s="107"/>
      <c r="J16" s="107"/>
    </row>
    <row r="17"/>
  </sheetData>
  <conditionalFormatting sqref="J14">
    <cfRule type="cellIs" dxfId="129" priority="9" stopIfTrue="1" operator="equal">
      <formula>0</formula>
    </cfRule>
  </conditionalFormatting>
  <conditionalFormatting sqref="J14">
    <cfRule type="cellIs" dxfId="128" priority="7" stopIfTrue="1" operator="greaterThan">
      <formula>0</formula>
    </cfRule>
    <cfRule type="cellIs" dxfId="127" priority="8" stopIfTrue="1" operator="lessThan">
      <formula>0</formula>
    </cfRule>
  </conditionalFormatting>
  <conditionalFormatting sqref="A1">
    <cfRule type="expression" dxfId="126" priority="4" stopIfTrue="1">
      <formula>Error_Global&gt;=1</formula>
    </cfRule>
    <cfRule type="expression" dxfId="125" priority="5" stopIfTrue="1">
      <formula>Error_Global&lt;=-1</formula>
    </cfRule>
    <cfRule type="expression" dxfId="124" priority="6" stopIfTrue="1">
      <formula>Error_check=0</formula>
    </cfRule>
  </conditionalFormatting>
  <conditionalFormatting sqref="B1:J1">
    <cfRule type="expression" dxfId="123" priority="1" stopIfTrue="1">
      <formula>Error_Global&gt;=1</formula>
    </cfRule>
    <cfRule type="expression" dxfId="122" priority="2" stopIfTrue="1">
      <formula>Error_Global&lt;=-1</formula>
    </cfRule>
    <cfRule type="expression" dxfId="121" priority="3" stopIfTrue="1">
      <formula>Error_check=0</formula>
    </cfRule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showGridLines="0" workbookViewId="0">
      <selection activeCell="A16" sqref="A16:J16"/>
    </sheetView>
  </sheetViews>
  <sheetFormatPr defaultColWidth="0" defaultRowHeight="15" zeroHeight="1"/>
  <cols>
    <col min="1" max="1" width="4.5703125" customWidth="1"/>
    <col min="2" max="2" width="16.7109375" bestFit="1" customWidth="1"/>
    <col min="3" max="8" width="9.140625" customWidth="1"/>
    <col min="9" max="9" width="1.85546875" customWidth="1"/>
    <col min="10" max="10" width="9.140625" customWidth="1"/>
    <col min="11" max="11" width="4.28515625" customWidth="1"/>
    <col min="12" max="16384" width="9.140625" hidden="1"/>
  </cols>
  <sheetData>
    <row r="1" spans="1:10">
      <c r="A1" s="27" t="s">
        <v>29</v>
      </c>
      <c r="B1" s="27"/>
      <c r="C1" s="27"/>
      <c r="D1" s="27"/>
      <c r="E1" s="27"/>
      <c r="F1" s="27"/>
      <c r="G1" s="27"/>
      <c r="H1" s="27"/>
      <c r="I1" s="27"/>
      <c r="J1" s="27"/>
    </row>
    <row r="2" spans="1:10"/>
    <row r="3" spans="1:10">
      <c r="B3" s="153" t="s">
        <v>157</v>
      </c>
      <c r="C3" s="153" t="s">
        <v>158</v>
      </c>
      <c r="D3" s="153" t="s">
        <v>159</v>
      </c>
      <c r="E3" s="153" t="s">
        <v>160</v>
      </c>
      <c r="F3" s="153" t="s">
        <v>161</v>
      </c>
      <c r="G3" s="153" t="s">
        <v>101</v>
      </c>
      <c r="H3" s="153" t="s">
        <v>162</v>
      </c>
      <c r="J3" s="153" t="s">
        <v>174</v>
      </c>
    </row>
    <row r="4" spans="1:10">
      <c r="B4" t="s">
        <v>163</v>
      </c>
      <c r="C4" s="61">
        <v>2300</v>
      </c>
      <c r="D4" s="61">
        <v>1940</v>
      </c>
      <c r="E4" s="61">
        <v>1866</v>
      </c>
      <c r="F4" s="61"/>
      <c r="G4" s="61"/>
      <c r="H4" s="61">
        <f>SUM(C4:G4)</f>
        <v>6106</v>
      </c>
    </row>
    <row r="5" spans="1:10">
      <c r="B5" t="s">
        <v>164</v>
      </c>
      <c r="C5" s="61">
        <v>1840</v>
      </c>
      <c r="D5" s="61">
        <v>0</v>
      </c>
      <c r="E5" s="61">
        <v>674</v>
      </c>
      <c r="F5" s="61"/>
      <c r="G5" s="61"/>
      <c r="H5" s="61">
        <f>SUM(C5:D5)</f>
        <v>1840</v>
      </c>
    </row>
    <row r="6" spans="1:10">
      <c r="B6" t="s">
        <v>165</v>
      </c>
      <c r="C6" s="61">
        <v>1920</v>
      </c>
      <c r="D6" s="61">
        <v>2300</v>
      </c>
      <c r="E6" s="61">
        <v>2005</v>
      </c>
      <c r="F6" s="61"/>
      <c r="G6" s="61"/>
      <c r="H6" s="61">
        <f t="shared" ref="H6:H13" si="0">SUM(C6:G6)</f>
        <v>6225</v>
      </c>
    </row>
    <row r="7" spans="1:10">
      <c r="B7" t="s">
        <v>166</v>
      </c>
      <c r="C7" s="61">
        <v>1850</v>
      </c>
      <c r="D7" s="61">
        <v>2560</v>
      </c>
      <c r="E7" s="61">
        <v>2211</v>
      </c>
      <c r="F7" s="61"/>
      <c r="G7" s="61"/>
      <c r="H7" s="61">
        <f t="shared" si="0"/>
        <v>6621</v>
      </c>
    </row>
    <row r="8" spans="1:10">
      <c r="B8" t="s">
        <v>167</v>
      </c>
      <c r="C8" s="61">
        <v>1544</v>
      </c>
      <c r="D8" s="61">
        <v>1520</v>
      </c>
      <c r="E8" s="61">
        <v>1470</v>
      </c>
      <c r="F8" s="61"/>
      <c r="G8" s="61"/>
      <c r="H8" s="61">
        <f t="shared" si="0"/>
        <v>4534</v>
      </c>
    </row>
    <row r="9" spans="1:10">
      <c r="B9" t="s">
        <v>168</v>
      </c>
      <c r="C9" s="61">
        <v>4020</v>
      </c>
      <c r="D9" s="61">
        <v>3890</v>
      </c>
      <c r="E9" s="61">
        <v>3763</v>
      </c>
      <c r="F9" s="61"/>
      <c r="G9" s="61"/>
      <c r="H9" s="61">
        <f t="shared" si="0"/>
        <v>11673</v>
      </c>
    </row>
    <row r="10" spans="1:10">
      <c r="B10" t="s">
        <v>169</v>
      </c>
      <c r="C10" s="61">
        <v>3111</v>
      </c>
      <c r="D10" s="61">
        <v>0</v>
      </c>
      <c r="E10" s="61">
        <v>5890</v>
      </c>
      <c r="F10" s="61"/>
      <c r="G10" s="61"/>
      <c r="H10" s="61">
        <f t="shared" si="0"/>
        <v>9001</v>
      </c>
    </row>
    <row r="11" spans="1:10">
      <c r="B11" t="s">
        <v>170</v>
      </c>
      <c r="C11" s="61">
        <v>210</v>
      </c>
      <c r="D11" s="61">
        <v>370</v>
      </c>
      <c r="E11" s="61">
        <v>302</v>
      </c>
      <c r="F11" s="61"/>
      <c r="G11" s="61"/>
      <c r="H11" s="61">
        <f t="shared" si="0"/>
        <v>882</v>
      </c>
    </row>
    <row r="12" spans="1:10">
      <c r="B12" t="s">
        <v>171</v>
      </c>
      <c r="C12" s="61">
        <v>1153</v>
      </c>
      <c r="D12" s="61">
        <v>1203</v>
      </c>
      <c r="E12" s="61">
        <v>1440</v>
      </c>
      <c r="F12" s="61"/>
      <c r="G12" s="61"/>
      <c r="H12" s="61">
        <f t="shared" si="0"/>
        <v>3796</v>
      </c>
    </row>
    <row r="13" spans="1:10">
      <c r="B13" t="s">
        <v>172</v>
      </c>
      <c r="C13" s="61">
        <v>845</v>
      </c>
      <c r="D13" s="61">
        <v>980</v>
      </c>
      <c r="E13" s="61">
        <v>744</v>
      </c>
      <c r="F13" s="61"/>
      <c r="G13" s="61"/>
      <c r="H13" s="61">
        <f t="shared" si="0"/>
        <v>2569</v>
      </c>
    </row>
    <row r="14" spans="1:10">
      <c r="B14" s="60" t="s">
        <v>173</v>
      </c>
      <c r="C14" s="154">
        <f>SUM(C4:C13)</f>
        <v>18793</v>
      </c>
      <c r="D14" s="154">
        <f t="shared" ref="D14:H14" si="1">SUM(D4:D13)</f>
        <v>14763</v>
      </c>
      <c r="E14" s="154">
        <f t="shared" si="1"/>
        <v>20365</v>
      </c>
      <c r="F14" s="154">
        <f t="shared" si="1"/>
        <v>0</v>
      </c>
      <c r="G14" s="154">
        <f t="shared" si="1"/>
        <v>0</v>
      </c>
      <c r="H14" s="154">
        <f t="shared" si="1"/>
        <v>53247</v>
      </c>
      <c r="J14" s="155">
        <f>SUM($C$14:$G$14)-SUM($H$4:$H$13)</f>
        <v>674</v>
      </c>
    </row>
    <row r="15" spans="1:10"/>
    <row r="16" spans="1:10">
      <c r="A16" s="151" t="s">
        <v>43</v>
      </c>
      <c r="B16" s="107"/>
      <c r="C16" s="107"/>
      <c r="D16" s="107"/>
      <c r="E16" s="107"/>
      <c r="F16" s="107"/>
      <c r="G16" s="107"/>
      <c r="H16" s="107"/>
      <c r="I16" s="107"/>
      <c r="J16" s="107"/>
    </row>
    <row r="17"/>
  </sheetData>
  <conditionalFormatting sqref="J14">
    <cfRule type="cellIs" dxfId="120" priority="9" stopIfTrue="1" operator="equal">
      <formula>0</formula>
    </cfRule>
  </conditionalFormatting>
  <conditionalFormatting sqref="J14">
    <cfRule type="cellIs" dxfId="119" priority="7" stopIfTrue="1" operator="greaterThan">
      <formula>0</formula>
    </cfRule>
    <cfRule type="cellIs" dxfId="118" priority="8" stopIfTrue="1" operator="lessThan">
      <formula>0</formula>
    </cfRule>
  </conditionalFormatting>
  <conditionalFormatting sqref="A1">
    <cfRule type="expression" dxfId="117" priority="4" stopIfTrue="1">
      <formula>Error_Global&gt;=1</formula>
    </cfRule>
    <cfRule type="expression" dxfId="116" priority="5" stopIfTrue="1">
      <formula>Error_Global&lt;=-1</formula>
    </cfRule>
    <cfRule type="expression" dxfId="115" priority="6" stopIfTrue="1">
      <formula>Error_check=0</formula>
    </cfRule>
  </conditionalFormatting>
  <conditionalFormatting sqref="B1:J1">
    <cfRule type="expression" dxfId="114" priority="1" stopIfTrue="1">
      <formula>Error_Global&gt;=1</formula>
    </cfRule>
    <cfRule type="expression" dxfId="113" priority="2" stopIfTrue="1">
      <formula>Error_Global&lt;=-1</formula>
    </cfRule>
    <cfRule type="expression" dxfId="112" priority="3" stopIfTrue="1">
      <formula>Error_check=0</formula>
    </cfRule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showGridLines="0" workbookViewId="0">
      <selection sqref="A1:J1"/>
    </sheetView>
  </sheetViews>
  <sheetFormatPr defaultColWidth="0" defaultRowHeight="15" zeroHeight="1"/>
  <cols>
    <col min="1" max="1" width="4.5703125" customWidth="1"/>
    <col min="2" max="2" width="16.7109375" bestFit="1" customWidth="1"/>
    <col min="3" max="8" width="9.140625" customWidth="1"/>
    <col min="9" max="9" width="1.85546875" customWidth="1"/>
    <col min="10" max="10" width="9.140625" customWidth="1"/>
    <col min="11" max="11" width="3.7109375" customWidth="1"/>
    <col min="12" max="16384" width="9.140625" hidden="1"/>
  </cols>
  <sheetData>
    <row r="1" spans="1:10">
      <c r="A1" s="27" t="s">
        <v>29</v>
      </c>
      <c r="B1" s="27"/>
      <c r="C1" s="27"/>
      <c r="D1" s="27"/>
      <c r="E1" s="27"/>
      <c r="F1" s="27"/>
      <c r="G1" s="27"/>
      <c r="H1" s="27"/>
      <c r="I1" s="27"/>
      <c r="J1" s="27"/>
    </row>
    <row r="2" spans="1:10"/>
    <row r="3" spans="1:10">
      <c r="B3" s="153" t="s">
        <v>157</v>
      </c>
      <c r="C3" s="153" t="s">
        <v>158</v>
      </c>
      <c r="D3" s="153" t="s">
        <v>159</v>
      </c>
      <c r="E3" s="153" t="s">
        <v>160</v>
      </c>
      <c r="F3" s="153" t="s">
        <v>161</v>
      </c>
      <c r="G3" s="153" t="s">
        <v>101</v>
      </c>
      <c r="H3" s="153" t="s">
        <v>162</v>
      </c>
      <c r="J3" s="153" t="s">
        <v>174</v>
      </c>
    </row>
    <row r="4" spans="1:10">
      <c r="B4" t="s">
        <v>163</v>
      </c>
      <c r="C4" s="61">
        <v>2300</v>
      </c>
      <c r="D4" s="61">
        <v>1940</v>
      </c>
      <c r="E4" s="61">
        <v>1866</v>
      </c>
      <c r="F4" s="61"/>
      <c r="G4" s="61"/>
      <c r="H4" s="61">
        <f>SUM(C4:G4)</f>
        <v>6106</v>
      </c>
    </row>
    <row r="5" spans="1:10">
      <c r="B5" t="s">
        <v>164</v>
      </c>
      <c r="C5" s="61">
        <v>1840</v>
      </c>
      <c r="D5" s="61">
        <v>0</v>
      </c>
      <c r="E5" s="61">
        <v>674</v>
      </c>
      <c r="F5" s="61"/>
      <c r="G5" s="61"/>
      <c r="H5" s="61">
        <f t="shared" ref="H5:H13" si="0">SUM(C5:G5)</f>
        <v>2514</v>
      </c>
    </row>
    <row r="6" spans="1:10">
      <c r="B6" t="s">
        <v>165</v>
      </c>
      <c r="C6" s="61">
        <v>1920</v>
      </c>
      <c r="D6" s="61">
        <v>2300</v>
      </c>
      <c r="E6" s="61">
        <v>2005</v>
      </c>
      <c r="F6" s="61"/>
      <c r="G6" s="61"/>
      <c r="H6" s="61">
        <f t="shared" si="0"/>
        <v>6225</v>
      </c>
    </row>
    <row r="7" spans="1:10">
      <c r="B7" t="s">
        <v>166</v>
      </c>
      <c r="C7" s="61">
        <v>1850</v>
      </c>
      <c r="D7" s="61">
        <v>2560</v>
      </c>
      <c r="E7" s="61">
        <v>2211</v>
      </c>
      <c r="F7" s="61"/>
      <c r="G7" s="61"/>
      <c r="H7" s="61">
        <f t="shared" si="0"/>
        <v>6621</v>
      </c>
    </row>
    <row r="8" spans="1:10">
      <c r="B8" t="s">
        <v>167</v>
      </c>
      <c r="C8" s="61">
        <v>1544</v>
      </c>
      <c r="D8" s="61">
        <v>1520</v>
      </c>
      <c r="E8" s="61">
        <v>1470</v>
      </c>
      <c r="F8" s="61"/>
      <c r="G8" s="61"/>
      <c r="H8" s="61">
        <f t="shared" si="0"/>
        <v>4534</v>
      </c>
    </row>
    <row r="9" spans="1:10">
      <c r="B9" t="s">
        <v>168</v>
      </c>
      <c r="C9" s="61">
        <v>4020</v>
      </c>
      <c r="D9" s="61">
        <v>3890</v>
      </c>
      <c r="E9" s="61">
        <v>3763</v>
      </c>
      <c r="F9" s="61"/>
      <c r="G9" s="61"/>
      <c r="H9" s="61">
        <f t="shared" si="0"/>
        <v>11673</v>
      </c>
    </row>
    <row r="10" spans="1:10">
      <c r="B10" t="s">
        <v>169</v>
      </c>
      <c r="C10" s="61">
        <v>3111</v>
      </c>
      <c r="D10" s="61">
        <v>0</v>
      </c>
      <c r="E10" s="61">
        <v>5890</v>
      </c>
      <c r="F10" s="61"/>
      <c r="G10" s="61"/>
      <c r="H10" s="61">
        <f t="shared" si="0"/>
        <v>9001</v>
      </c>
    </row>
    <row r="11" spans="1:10">
      <c r="B11" t="s">
        <v>170</v>
      </c>
      <c r="C11" s="61">
        <v>210</v>
      </c>
      <c r="D11" s="61">
        <v>370</v>
      </c>
      <c r="E11" s="61">
        <v>302</v>
      </c>
      <c r="F11" s="61"/>
      <c r="G11" s="61"/>
      <c r="H11" s="61">
        <f t="shared" si="0"/>
        <v>882</v>
      </c>
    </row>
    <row r="12" spans="1:10">
      <c r="B12" t="s">
        <v>171</v>
      </c>
      <c r="C12" s="61">
        <v>1153</v>
      </c>
      <c r="D12" s="61">
        <v>1203</v>
      </c>
      <c r="E12" s="61">
        <v>1440</v>
      </c>
      <c r="F12" s="61"/>
      <c r="G12" s="61"/>
      <c r="H12" s="61">
        <f t="shared" si="0"/>
        <v>3796</v>
      </c>
    </row>
    <row r="13" spans="1:10">
      <c r="B13" t="s">
        <v>172</v>
      </c>
      <c r="C13" s="61">
        <v>845</v>
      </c>
      <c r="D13" s="61">
        <v>980</v>
      </c>
      <c r="E13" s="61">
        <v>744</v>
      </c>
      <c r="F13" s="61"/>
      <c r="G13" s="61"/>
      <c r="H13" s="61">
        <f t="shared" si="0"/>
        <v>2569</v>
      </c>
    </row>
    <row r="14" spans="1:10">
      <c r="B14" s="60" t="s">
        <v>173</v>
      </c>
      <c r="C14" s="154">
        <f>SUM(C4:C13)</f>
        <v>18793</v>
      </c>
      <c r="D14" s="154">
        <f t="shared" ref="D14:H14" si="1">SUM(D4:D13)</f>
        <v>14763</v>
      </c>
      <c r="E14" s="154">
        <f t="shared" si="1"/>
        <v>20365</v>
      </c>
      <c r="F14" s="154">
        <f t="shared" si="1"/>
        <v>0</v>
      </c>
      <c r="G14" s="154">
        <f t="shared" si="1"/>
        <v>0</v>
      </c>
      <c r="H14" s="154">
        <f t="shared" si="1"/>
        <v>53921</v>
      </c>
      <c r="J14" s="156" t="str">
        <f>IF(SUM(H4:H13)-SUM(C14:G14)=0,"ok", "Error")</f>
        <v>ok</v>
      </c>
    </row>
    <row r="15" spans="1:10"/>
    <row r="16" spans="1:10">
      <c r="A16" s="151" t="s">
        <v>43</v>
      </c>
      <c r="B16" s="107"/>
      <c r="C16" s="107"/>
      <c r="D16" s="107"/>
      <c r="E16" s="107"/>
      <c r="F16" s="107"/>
      <c r="G16" s="107"/>
      <c r="H16" s="107"/>
      <c r="I16" s="107"/>
      <c r="J16" s="107"/>
    </row>
    <row r="17"/>
  </sheetData>
  <conditionalFormatting sqref="A1">
    <cfRule type="expression" dxfId="111" priority="4" stopIfTrue="1">
      <formula>Error_Global&gt;=1</formula>
    </cfRule>
    <cfRule type="expression" dxfId="110" priority="5" stopIfTrue="1">
      <formula>Error_Global&lt;=-1</formula>
    </cfRule>
    <cfRule type="expression" dxfId="109" priority="6" stopIfTrue="1">
      <formula>Error_check=0</formula>
    </cfRule>
  </conditionalFormatting>
  <conditionalFormatting sqref="B1:J1">
    <cfRule type="expression" dxfId="108" priority="1" stopIfTrue="1">
      <formula>Error_Global&gt;=1</formula>
    </cfRule>
    <cfRule type="expression" dxfId="107" priority="2" stopIfTrue="1">
      <formula>Error_Global&lt;=-1</formula>
    </cfRule>
    <cfRule type="expression" dxfId="106" priority="3" stopIfTrue="1">
      <formula>Error_check=0</formula>
    </cfRule>
  </conditionalFormatting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N362"/>
  <sheetViews>
    <sheetView showGridLines="0" zoomScale="90" zoomScaleNormal="90" workbookViewId="0">
      <selection activeCell="F32" sqref="F32"/>
    </sheetView>
  </sheetViews>
  <sheetFormatPr defaultColWidth="11.42578125" defaultRowHeight="15" customHeight="1" zeroHeight="1"/>
  <cols>
    <col min="1" max="1" width="5.42578125" style="157" customWidth="1"/>
    <col min="2" max="2" width="22.28515625" style="157" customWidth="1"/>
    <col min="3" max="3" width="54.7109375" style="157" customWidth="1"/>
    <col min="4" max="4" width="26.28515625" style="157" customWidth="1"/>
    <col min="5" max="5" width="17" style="157" customWidth="1"/>
    <col min="6" max="7" width="11.42578125" style="157" customWidth="1"/>
    <col min="8" max="8" width="10.5703125" style="157" customWidth="1"/>
    <col min="9" max="9" width="11.42578125" style="157" customWidth="1"/>
    <col min="10" max="10" width="3.42578125" style="157" customWidth="1"/>
    <col min="11" max="11" width="2.28515625" style="157" customWidth="1"/>
    <col min="12" max="12" width="11.42578125" style="157" customWidth="1"/>
    <col min="13" max="13" width="9.28515625" style="157" customWidth="1"/>
    <col min="14" max="14" width="2.28515625" style="157" customWidth="1"/>
    <col min="15" max="17" width="11.42578125" style="157" customWidth="1"/>
    <col min="18" max="16384" width="11.42578125" style="157"/>
  </cols>
  <sheetData>
    <row r="1" spans="1:14">
      <c r="A1" s="197"/>
      <c r="B1" s="27" t="s">
        <v>29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ht="21" customHeight="1">
      <c r="A2" s="197"/>
      <c r="L2" s="159" t="s">
        <v>92</v>
      </c>
      <c r="M2" s="159" t="s">
        <v>93</v>
      </c>
    </row>
    <row r="3" spans="1:14" ht="12" customHeight="1">
      <c r="A3" s="198" t="s">
        <v>574</v>
      </c>
      <c r="B3" s="160" t="s">
        <v>175</v>
      </c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</row>
    <row r="4" spans="1:14">
      <c r="A4" s="197"/>
      <c r="K4" s="84"/>
      <c r="L4" s="83"/>
      <c r="M4" s="83"/>
      <c r="N4" s="84"/>
    </row>
    <row r="5" spans="1:14">
      <c r="A5" s="197"/>
      <c r="B5" s="161" t="s">
        <v>176</v>
      </c>
      <c r="D5" s="162" t="s">
        <v>177</v>
      </c>
      <c r="E5" s="163" t="s">
        <v>178</v>
      </c>
      <c r="K5" s="84"/>
      <c r="L5" s="83"/>
      <c r="M5" s="83"/>
      <c r="N5" s="84"/>
    </row>
    <row r="6" spans="1:14">
      <c r="A6" s="197"/>
      <c r="B6" s="161" t="s">
        <v>179</v>
      </c>
      <c r="D6" s="162" t="s">
        <v>180</v>
      </c>
      <c r="E6" s="163" t="s">
        <v>181</v>
      </c>
      <c r="K6" s="84"/>
      <c r="L6" s="83"/>
      <c r="M6" s="83"/>
      <c r="N6" s="84"/>
    </row>
    <row r="7" spans="1:14">
      <c r="A7" s="197"/>
      <c r="B7" s="161" t="s">
        <v>182</v>
      </c>
      <c r="D7" s="162" t="s">
        <v>183</v>
      </c>
      <c r="E7" s="163" t="s">
        <v>184</v>
      </c>
      <c r="K7" s="84"/>
      <c r="L7" s="83"/>
      <c r="M7" s="83"/>
      <c r="N7" s="84"/>
    </row>
    <row r="8" spans="1:14">
      <c r="A8" s="197"/>
      <c r="B8" s="161" t="s">
        <v>185</v>
      </c>
      <c r="D8" s="162"/>
      <c r="K8" s="84"/>
      <c r="L8" s="83"/>
      <c r="M8" s="83"/>
      <c r="N8" s="84"/>
    </row>
    <row r="9" spans="1:14">
      <c r="A9" s="197"/>
      <c r="B9" s="161" t="s">
        <v>186</v>
      </c>
      <c r="D9" s="162"/>
      <c r="K9" s="84"/>
      <c r="L9" s="83"/>
      <c r="M9" s="83"/>
      <c r="N9" s="84"/>
    </row>
    <row r="10" spans="1:14">
      <c r="A10" s="197"/>
      <c r="B10" s="161" t="s">
        <v>187</v>
      </c>
      <c r="D10" s="164" t="s">
        <v>188</v>
      </c>
      <c r="K10" s="84"/>
      <c r="L10" s="83"/>
      <c r="M10" s="83"/>
      <c r="N10" s="84"/>
    </row>
    <row r="11" spans="1:14">
      <c r="A11" s="197"/>
      <c r="B11" s="161" t="s">
        <v>189</v>
      </c>
      <c r="D11" s="164" t="s">
        <v>188</v>
      </c>
      <c r="K11" s="84"/>
      <c r="L11" s="83"/>
      <c r="M11" s="83"/>
      <c r="N11" s="84"/>
    </row>
    <row r="12" spans="1:14">
      <c r="A12" s="197"/>
      <c r="D12" s="158"/>
      <c r="K12" s="84"/>
      <c r="L12" s="159"/>
      <c r="M12" s="159"/>
      <c r="N12" s="84"/>
    </row>
    <row r="13" spans="1:14" ht="12" customHeight="1">
      <c r="A13" s="197"/>
      <c r="B13" s="160" t="s">
        <v>190</v>
      </c>
      <c r="C13" s="160"/>
      <c r="D13" s="160"/>
      <c r="E13" s="160"/>
      <c r="F13" s="160"/>
      <c r="G13" s="160"/>
      <c r="H13" s="160"/>
      <c r="I13" s="160"/>
      <c r="J13" s="160"/>
      <c r="K13" s="160"/>
      <c r="L13" s="160"/>
      <c r="M13" s="160"/>
      <c r="N13" s="160"/>
    </row>
    <row r="14" spans="1:14">
      <c r="A14" s="197"/>
      <c r="K14" s="84"/>
      <c r="L14" s="83"/>
      <c r="M14" s="83"/>
      <c r="N14" s="84"/>
    </row>
    <row r="15" spans="1:14">
      <c r="A15" s="197"/>
      <c r="B15" s="165" t="s">
        <v>191</v>
      </c>
      <c r="D15" s="166">
        <v>41214</v>
      </c>
      <c r="E15" s="163" t="s">
        <v>192</v>
      </c>
      <c r="K15" s="84"/>
      <c r="L15" s="155">
        <f ca="1">IF(CostStartDate&gt;TODAY(),1,0)</f>
        <v>0</v>
      </c>
      <c r="M15" s="83"/>
      <c r="N15" s="84"/>
    </row>
    <row r="16" spans="1:14">
      <c r="A16" s="197"/>
      <c r="B16" s="165" t="s">
        <v>193</v>
      </c>
      <c r="D16" s="167">
        <v>13</v>
      </c>
      <c r="E16" s="163" t="s">
        <v>194</v>
      </c>
      <c r="K16" s="84"/>
      <c r="L16" s="83"/>
      <c r="M16" s="83"/>
      <c r="N16" s="84"/>
    </row>
    <row r="17" spans="1:14">
      <c r="A17" s="197"/>
      <c r="B17" s="165" t="s">
        <v>195</v>
      </c>
      <c r="D17" s="168">
        <f>CostStartDate+365</f>
        <v>41579</v>
      </c>
      <c r="E17" s="163" t="s">
        <v>196</v>
      </c>
      <c r="K17" s="84"/>
      <c r="L17" s="83"/>
      <c r="M17" s="83"/>
      <c r="N17" s="84"/>
    </row>
    <row r="18" spans="1:14">
      <c r="A18" s="197"/>
      <c r="B18" s="165"/>
      <c r="E18" s="163"/>
      <c r="K18" s="84"/>
      <c r="L18" s="83"/>
      <c r="M18" s="83"/>
      <c r="N18" s="84"/>
    </row>
    <row r="19" spans="1:14">
      <c r="A19" s="197"/>
      <c r="B19" s="169" t="s">
        <v>197</v>
      </c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</row>
    <row r="20" spans="1:14">
      <c r="A20" s="197"/>
      <c r="B20" s="165"/>
      <c r="E20" s="163"/>
      <c r="K20" s="84"/>
      <c r="L20" s="83"/>
      <c r="M20" s="83"/>
      <c r="N20" s="84"/>
    </row>
    <row r="21" spans="1:14">
      <c r="A21" s="197"/>
      <c r="B21" s="170" t="s">
        <v>197</v>
      </c>
      <c r="C21" s="171" t="s">
        <v>198</v>
      </c>
      <c r="D21" s="172" t="s">
        <v>199</v>
      </c>
      <c r="E21" s="172" t="s">
        <v>200</v>
      </c>
      <c r="F21" s="173" t="s">
        <v>201</v>
      </c>
      <c r="G21" s="174" t="s">
        <v>202</v>
      </c>
      <c r="K21" s="84"/>
      <c r="L21" s="83"/>
      <c r="M21" s="83"/>
      <c r="N21" s="84"/>
    </row>
    <row r="22" spans="1:14" ht="3.95" customHeight="1">
      <c r="A22" s="197"/>
      <c r="B22" s="175"/>
      <c r="C22" s="176"/>
      <c r="D22" s="177"/>
      <c r="E22" s="177"/>
      <c r="F22" s="177"/>
      <c r="G22" s="178"/>
      <c r="H22" s="178"/>
      <c r="K22" s="84"/>
      <c r="L22" s="83"/>
      <c r="M22" s="83"/>
      <c r="N22" s="84"/>
    </row>
    <row r="23" spans="1:14">
      <c r="A23" s="197"/>
      <c r="B23" s="165"/>
      <c r="C23" s="179" t="s">
        <v>203</v>
      </c>
      <c r="D23" s="180" t="s">
        <v>204</v>
      </c>
      <c r="E23" s="180" t="s">
        <v>205</v>
      </c>
      <c r="F23" s="181" t="s">
        <v>206</v>
      </c>
      <c r="G23" s="182">
        <f>IF($F23="y",1,IF($F23="N",0))</f>
        <v>1</v>
      </c>
      <c r="H23" s="182" t="str">
        <f t="shared" ref="H23:H24" si="0">IF(G23=1,"ON",IF(G23=0,"OFF",0))</f>
        <v>ON</v>
      </c>
      <c r="K23" s="84"/>
      <c r="L23" s="83"/>
      <c r="M23" s="83"/>
      <c r="N23" s="84"/>
    </row>
    <row r="24" spans="1:14">
      <c r="A24" s="197"/>
      <c r="B24" s="165"/>
      <c r="C24" s="179" t="s">
        <v>207</v>
      </c>
      <c r="D24" s="180" t="s">
        <v>208</v>
      </c>
      <c r="E24" s="180" t="s">
        <v>575</v>
      </c>
      <c r="F24" s="181" t="s">
        <v>206</v>
      </c>
      <c r="G24" s="182">
        <f>IF($F24="y",1,IF($F24="N",0))</f>
        <v>1</v>
      </c>
      <c r="H24" s="182" t="str">
        <f t="shared" si="0"/>
        <v>ON</v>
      </c>
      <c r="K24" s="84"/>
      <c r="L24" s="83"/>
      <c r="M24" s="83"/>
      <c r="N24" s="84"/>
    </row>
    <row r="25" spans="1:14">
      <c r="A25" s="197"/>
      <c r="B25" s="165"/>
      <c r="E25" s="163"/>
      <c r="K25" s="84"/>
      <c r="L25" s="83"/>
      <c r="M25" s="83"/>
      <c r="N25" s="84"/>
    </row>
    <row r="26" spans="1:14">
      <c r="A26" s="197"/>
      <c r="B26" s="169" t="s">
        <v>209</v>
      </c>
      <c r="C26" s="169"/>
      <c r="D26" s="169"/>
      <c r="E26" s="169"/>
      <c r="F26" s="169"/>
      <c r="G26" s="169"/>
      <c r="H26" s="169"/>
      <c r="I26" s="169"/>
      <c r="J26" s="169"/>
      <c r="K26" s="169"/>
      <c r="L26" s="169"/>
      <c r="M26" s="169"/>
      <c r="N26" s="169"/>
    </row>
    <row r="27" spans="1:14">
      <c r="A27" s="197"/>
      <c r="B27" s="165"/>
      <c r="E27" s="163"/>
      <c r="K27" s="84"/>
      <c r="L27" s="83"/>
      <c r="M27" s="83"/>
      <c r="N27" s="84"/>
    </row>
    <row r="28" spans="1:14">
      <c r="A28" s="197"/>
      <c r="B28" s="170" t="s">
        <v>209</v>
      </c>
      <c r="C28" s="171" t="s">
        <v>198</v>
      </c>
      <c r="D28" s="172" t="s">
        <v>199</v>
      </c>
      <c r="E28" s="172" t="s">
        <v>200</v>
      </c>
      <c r="F28" s="173" t="s">
        <v>201</v>
      </c>
      <c r="K28" s="84"/>
      <c r="L28" s="83"/>
      <c r="M28" s="83"/>
      <c r="N28" s="84"/>
    </row>
    <row r="29" spans="1:14" ht="3.95" customHeight="1">
      <c r="A29" s="197"/>
      <c r="B29" s="175"/>
      <c r="C29" s="176"/>
      <c r="D29" s="177"/>
      <c r="E29" s="177"/>
      <c r="F29" s="178"/>
      <c r="K29" s="84"/>
      <c r="L29" s="83"/>
      <c r="M29" s="83"/>
      <c r="N29" s="84"/>
    </row>
    <row r="30" spans="1:14">
      <c r="A30" s="197"/>
      <c r="B30" s="165">
        <v>1</v>
      </c>
      <c r="C30" s="179" t="s">
        <v>210</v>
      </c>
      <c r="D30" s="180" t="s">
        <v>211</v>
      </c>
      <c r="E30" s="180"/>
      <c r="F30" s="181" t="s">
        <v>206</v>
      </c>
      <c r="G30" s="182">
        <f t="shared" ref="G30:G42" si="1">IF($F30="y",1,IF($F30="N",0))</f>
        <v>1</v>
      </c>
      <c r="H30" s="182" t="str">
        <f>IF(G30=1,"ON",IF(G30=0,"OFF",0))</f>
        <v>ON</v>
      </c>
      <c r="K30" s="84"/>
      <c r="L30" s="83"/>
      <c r="M30" s="83"/>
      <c r="N30" s="84"/>
    </row>
    <row r="31" spans="1:14">
      <c r="A31" s="197"/>
      <c r="B31" s="165">
        <v>2</v>
      </c>
      <c r="C31" s="179" t="s">
        <v>212</v>
      </c>
      <c r="D31" s="180" t="s">
        <v>213</v>
      </c>
      <c r="E31" s="180"/>
      <c r="F31" s="181" t="s">
        <v>206</v>
      </c>
      <c r="G31" s="182">
        <f t="shared" si="1"/>
        <v>1</v>
      </c>
      <c r="H31" s="182" t="str">
        <f t="shared" ref="H31:H42" si="2">IF(G31=1,"ON",IF(G31=0,"OFF",0))</f>
        <v>ON</v>
      </c>
      <c r="K31" s="84"/>
      <c r="L31" s="83"/>
      <c r="M31" s="83"/>
      <c r="N31" s="84"/>
    </row>
    <row r="32" spans="1:14">
      <c r="A32" s="197"/>
      <c r="B32" s="165">
        <v>3</v>
      </c>
      <c r="C32" s="179" t="s">
        <v>214</v>
      </c>
      <c r="D32" s="180" t="s">
        <v>215</v>
      </c>
      <c r="E32" s="180"/>
      <c r="F32" s="181" t="s">
        <v>206</v>
      </c>
      <c r="G32" s="182">
        <f t="shared" si="1"/>
        <v>1</v>
      </c>
      <c r="H32" s="182" t="str">
        <f t="shared" si="2"/>
        <v>ON</v>
      </c>
      <c r="K32" s="84"/>
      <c r="L32" s="83"/>
      <c r="M32" s="83"/>
      <c r="N32" s="84"/>
    </row>
    <row r="33" spans="1:14">
      <c r="A33" s="197"/>
      <c r="B33" s="165">
        <v>4</v>
      </c>
      <c r="C33" s="179" t="s">
        <v>216</v>
      </c>
      <c r="D33" s="180" t="s">
        <v>217</v>
      </c>
      <c r="E33" s="180"/>
      <c r="F33" s="181" t="s">
        <v>206</v>
      </c>
      <c r="G33" s="182">
        <f t="shared" si="1"/>
        <v>1</v>
      </c>
      <c r="H33" s="182" t="str">
        <f t="shared" si="2"/>
        <v>ON</v>
      </c>
      <c r="K33" s="84"/>
      <c r="L33" s="83"/>
      <c r="M33" s="83"/>
      <c r="N33" s="84"/>
    </row>
    <row r="34" spans="1:14">
      <c r="A34" s="197"/>
      <c r="B34" s="165">
        <v>5</v>
      </c>
      <c r="C34" s="179" t="s">
        <v>218</v>
      </c>
      <c r="D34" s="180" t="s">
        <v>219</v>
      </c>
      <c r="E34" s="180"/>
      <c r="F34" s="181" t="s">
        <v>206</v>
      </c>
      <c r="G34" s="182">
        <f t="shared" si="1"/>
        <v>1</v>
      </c>
      <c r="H34" s="182" t="str">
        <f t="shared" si="2"/>
        <v>ON</v>
      </c>
      <c r="K34" s="84"/>
      <c r="L34" s="83"/>
      <c r="M34" s="83"/>
      <c r="N34" s="84"/>
    </row>
    <row r="35" spans="1:14">
      <c r="A35" s="197"/>
      <c r="B35" s="165">
        <v>6</v>
      </c>
      <c r="C35" s="179" t="s">
        <v>220</v>
      </c>
      <c r="D35" s="180" t="s">
        <v>221</v>
      </c>
      <c r="E35" s="180"/>
      <c r="F35" s="181" t="s">
        <v>206</v>
      </c>
      <c r="G35" s="182">
        <f t="shared" si="1"/>
        <v>1</v>
      </c>
      <c r="H35" s="182" t="str">
        <f t="shared" si="2"/>
        <v>ON</v>
      </c>
      <c r="K35" s="84"/>
      <c r="L35" s="83"/>
      <c r="M35" s="83"/>
      <c r="N35" s="84"/>
    </row>
    <row r="36" spans="1:14">
      <c r="A36" s="197"/>
      <c r="B36" s="165">
        <v>7</v>
      </c>
      <c r="C36" s="179" t="s">
        <v>222</v>
      </c>
      <c r="D36" s="180" t="s">
        <v>223</v>
      </c>
      <c r="E36" s="180"/>
      <c r="F36" s="181" t="s">
        <v>206</v>
      </c>
      <c r="G36" s="182">
        <f t="shared" si="1"/>
        <v>1</v>
      </c>
      <c r="H36" s="182" t="str">
        <f t="shared" si="2"/>
        <v>ON</v>
      </c>
      <c r="K36" s="84"/>
      <c r="L36" s="83"/>
      <c r="M36" s="83"/>
      <c r="N36" s="84"/>
    </row>
    <row r="37" spans="1:14">
      <c r="A37" s="197"/>
      <c r="B37" s="165">
        <v>8</v>
      </c>
      <c r="C37" s="179" t="s">
        <v>224</v>
      </c>
      <c r="D37" s="180" t="s">
        <v>225</v>
      </c>
      <c r="E37" s="180"/>
      <c r="F37" s="181" t="s">
        <v>206</v>
      </c>
      <c r="G37" s="182">
        <f t="shared" si="1"/>
        <v>1</v>
      </c>
      <c r="H37" s="182" t="str">
        <f t="shared" si="2"/>
        <v>ON</v>
      </c>
      <c r="K37" s="84"/>
      <c r="L37" s="83"/>
      <c r="M37" s="83"/>
      <c r="N37" s="84"/>
    </row>
    <row r="38" spans="1:14">
      <c r="A38" s="197"/>
      <c r="B38" s="165">
        <v>9</v>
      </c>
      <c r="C38" s="179" t="s">
        <v>226</v>
      </c>
      <c r="D38" s="180" t="s">
        <v>227</v>
      </c>
      <c r="E38" s="180"/>
      <c r="F38" s="181" t="s">
        <v>206</v>
      </c>
      <c r="G38" s="182">
        <f t="shared" si="1"/>
        <v>1</v>
      </c>
      <c r="H38" s="182" t="str">
        <f t="shared" si="2"/>
        <v>ON</v>
      </c>
      <c r="K38" s="84"/>
      <c r="L38" s="83"/>
      <c r="M38" s="83"/>
      <c r="N38" s="84"/>
    </row>
    <row r="39" spans="1:14">
      <c r="A39" s="197"/>
      <c r="B39" s="165">
        <v>10</v>
      </c>
      <c r="C39" s="179" t="s">
        <v>228</v>
      </c>
      <c r="D39" s="180" t="s">
        <v>229</v>
      </c>
      <c r="E39" s="180"/>
      <c r="F39" s="181" t="s">
        <v>206</v>
      </c>
      <c r="G39" s="182">
        <f t="shared" si="1"/>
        <v>1</v>
      </c>
      <c r="H39" s="182" t="str">
        <f t="shared" si="2"/>
        <v>ON</v>
      </c>
      <c r="K39" s="84"/>
      <c r="L39" s="83"/>
      <c r="M39" s="83"/>
      <c r="N39" s="84"/>
    </row>
    <row r="40" spans="1:14">
      <c r="A40" s="197"/>
      <c r="B40" s="165">
        <v>11</v>
      </c>
      <c r="C40" s="179" t="s">
        <v>230</v>
      </c>
      <c r="D40" s="180" t="s">
        <v>231</v>
      </c>
      <c r="E40" s="180"/>
      <c r="F40" s="181" t="s">
        <v>206</v>
      </c>
      <c r="G40" s="182">
        <f t="shared" si="1"/>
        <v>1</v>
      </c>
      <c r="H40" s="182" t="str">
        <f t="shared" si="2"/>
        <v>ON</v>
      </c>
      <c r="K40" s="84"/>
      <c r="L40" s="83"/>
      <c r="M40" s="83"/>
      <c r="N40" s="84"/>
    </row>
    <row r="41" spans="1:14">
      <c r="A41" s="197"/>
      <c r="B41" s="165">
        <v>12</v>
      </c>
      <c r="C41" s="179" t="s">
        <v>232</v>
      </c>
      <c r="D41" s="180" t="s">
        <v>233</v>
      </c>
      <c r="E41" s="180"/>
      <c r="F41" s="181" t="s">
        <v>206</v>
      </c>
      <c r="G41" s="182">
        <f t="shared" si="1"/>
        <v>1</v>
      </c>
      <c r="H41" s="182" t="str">
        <f t="shared" si="2"/>
        <v>ON</v>
      </c>
      <c r="K41" s="84"/>
      <c r="L41" s="83"/>
      <c r="M41" s="83"/>
      <c r="N41" s="84"/>
    </row>
    <row r="42" spans="1:14">
      <c r="A42" s="197"/>
      <c r="B42" s="165">
        <v>13</v>
      </c>
      <c r="C42" s="179" t="s">
        <v>234</v>
      </c>
      <c r="D42" s="180" t="s">
        <v>235</v>
      </c>
      <c r="E42" s="180"/>
      <c r="F42" s="181" t="s">
        <v>206</v>
      </c>
      <c r="G42" s="182">
        <f t="shared" si="1"/>
        <v>1</v>
      </c>
      <c r="H42" s="182" t="str">
        <f t="shared" si="2"/>
        <v>ON</v>
      </c>
      <c r="K42" s="84"/>
      <c r="L42" s="83"/>
      <c r="M42" s="83"/>
      <c r="N42" s="84"/>
    </row>
    <row r="43" spans="1:14" ht="3.95" customHeight="1">
      <c r="A43" s="197"/>
      <c r="B43" s="175"/>
      <c r="C43" s="176"/>
      <c r="D43" s="176"/>
      <c r="E43" s="176"/>
      <c r="F43" s="176"/>
      <c r="G43" s="183"/>
      <c r="H43" s="183"/>
      <c r="K43" s="84"/>
      <c r="L43" s="83"/>
      <c r="M43" s="83"/>
      <c r="N43" s="84"/>
    </row>
    <row r="44" spans="1:14">
      <c r="A44" s="197"/>
      <c r="B44" s="182">
        <f>COUNTA(Constant_CapabilityUnit)</f>
        <v>13</v>
      </c>
      <c r="K44" s="84"/>
      <c r="L44" s="83"/>
      <c r="M44" s="83"/>
      <c r="N44" s="84"/>
    </row>
    <row r="45" spans="1:14">
      <c r="A45" s="197"/>
      <c r="B45" s="165"/>
      <c r="E45" s="163"/>
      <c r="K45" s="84"/>
      <c r="L45" s="83"/>
      <c r="M45" s="83"/>
      <c r="N45" s="84"/>
    </row>
    <row r="46" spans="1:14">
      <c r="A46" s="197"/>
      <c r="B46" s="169" t="s">
        <v>236</v>
      </c>
      <c r="C46" s="169"/>
      <c r="D46" s="169"/>
      <c r="E46" s="169"/>
      <c r="F46" s="169"/>
      <c r="G46" s="169"/>
      <c r="H46" s="169"/>
      <c r="I46" s="169"/>
      <c r="J46" s="169"/>
      <c r="K46" s="169"/>
      <c r="L46" s="169"/>
      <c r="M46" s="169"/>
      <c r="N46" s="169"/>
    </row>
    <row r="47" spans="1:14">
      <c r="A47" s="197"/>
      <c r="B47" s="165"/>
      <c r="E47" s="163"/>
      <c r="K47" s="84"/>
      <c r="L47" s="83"/>
      <c r="M47" s="83"/>
      <c r="N47" s="84"/>
    </row>
    <row r="48" spans="1:14">
      <c r="A48" s="197"/>
      <c r="B48" s="170" t="s">
        <v>236</v>
      </c>
      <c r="C48" s="171" t="s">
        <v>198</v>
      </c>
      <c r="D48" s="172" t="s">
        <v>199</v>
      </c>
      <c r="E48" s="172" t="s">
        <v>200</v>
      </c>
      <c r="F48" s="173" t="s">
        <v>201</v>
      </c>
      <c r="K48" s="84"/>
      <c r="L48" s="83"/>
      <c r="M48" s="83"/>
      <c r="N48" s="84"/>
    </row>
    <row r="49" spans="1:14" ht="3.95" customHeight="1">
      <c r="A49" s="197"/>
      <c r="B49" s="175"/>
      <c r="C49" s="176"/>
      <c r="D49" s="177"/>
      <c r="E49" s="177"/>
      <c r="F49" s="178"/>
      <c r="G49" s="178"/>
      <c r="H49" s="178"/>
      <c r="K49" s="84"/>
      <c r="L49" s="83"/>
      <c r="M49" s="83"/>
      <c r="N49" s="84"/>
    </row>
    <row r="50" spans="1:14">
      <c r="A50" s="197"/>
      <c r="B50" s="165"/>
      <c r="C50" s="179" t="s">
        <v>237</v>
      </c>
      <c r="D50" s="180" t="s">
        <v>238</v>
      </c>
      <c r="E50" s="180"/>
      <c r="F50" s="181" t="s">
        <v>206</v>
      </c>
      <c r="G50" s="182">
        <f t="shared" ref="G50:G64" si="3">IF($F50="y",1,IF($F50="N",0))</f>
        <v>1</v>
      </c>
      <c r="H50" s="182" t="str">
        <f t="shared" ref="H50:H64" si="4">IF(G50=1,"ON",IF(G50=0,"OFF",0))</f>
        <v>ON</v>
      </c>
      <c r="K50" s="84"/>
      <c r="L50" s="83"/>
      <c r="M50" s="83"/>
      <c r="N50" s="84"/>
    </row>
    <row r="51" spans="1:14">
      <c r="A51" s="197"/>
      <c r="B51" s="165"/>
      <c r="C51" s="179" t="s">
        <v>239</v>
      </c>
      <c r="D51" s="180" t="s">
        <v>240</v>
      </c>
      <c r="E51" s="180"/>
      <c r="F51" s="181" t="s">
        <v>206</v>
      </c>
      <c r="G51" s="182">
        <f t="shared" si="3"/>
        <v>1</v>
      </c>
      <c r="H51" s="182" t="str">
        <f t="shared" si="4"/>
        <v>ON</v>
      </c>
      <c r="K51" s="84"/>
      <c r="L51" s="83"/>
      <c r="M51" s="83"/>
      <c r="N51" s="84"/>
    </row>
    <row r="52" spans="1:14">
      <c r="A52" s="197"/>
      <c r="B52" s="165"/>
      <c r="C52" s="179" t="s">
        <v>241</v>
      </c>
      <c r="D52" s="180" t="s">
        <v>242</v>
      </c>
      <c r="E52" s="180"/>
      <c r="F52" s="181" t="s">
        <v>206</v>
      </c>
      <c r="G52" s="182">
        <f t="shared" si="3"/>
        <v>1</v>
      </c>
      <c r="H52" s="182" t="str">
        <f t="shared" si="4"/>
        <v>ON</v>
      </c>
      <c r="K52" s="84"/>
      <c r="L52" s="83"/>
      <c r="M52" s="83"/>
      <c r="N52" s="84"/>
    </row>
    <row r="53" spans="1:14">
      <c r="A53" s="197"/>
      <c r="B53" s="165"/>
      <c r="C53" s="179" t="s">
        <v>243</v>
      </c>
      <c r="D53" s="180" t="s">
        <v>244</v>
      </c>
      <c r="E53" s="180"/>
      <c r="F53" s="181" t="s">
        <v>206</v>
      </c>
      <c r="G53" s="182">
        <f t="shared" si="3"/>
        <v>1</v>
      </c>
      <c r="H53" s="182" t="str">
        <f t="shared" si="4"/>
        <v>ON</v>
      </c>
      <c r="K53" s="84"/>
      <c r="L53" s="83"/>
      <c r="M53" s="83"/>
      <c r="N53" s="84"/>
    </row>
    <row r="54" spans="1:14">
      <c r="A54" s="197"/>
      <c r="B54" s="165"/>
      <c r="C54" s="179" t="s">
        <v>245</v>
      </c>
      <c r="D54" s="180" t="s">
        <v>246</v>
      </c>
      <c r="E54" s="180"/>
      <c r="F54" s="181" t="s">
        <v>206</v>
      </c>
      <c r="G54" s="182">
        <f t="shared" si="3"/>
        <v>1</v>
      </c>
      <c r="H54" s="182" t="str">
        <f t="shared" si="4"/>
        <v>ON</v>
      </c>
      <c r="K54" s="84"/>
      <c r="L54" s="83"/>
      <c r="M54" s="83"/>
      <c r="N54" s="84"/>
    </row>
    <row r="55" spans="1:14">
      <c r="A55" s="197"/>
      <c r="B55" s="165"/>
      <c r="C55" s="179" t="s">
        <v>247</v>
      </c>
      <c r="D55" s="180" t="s">
        <v>248</v>
      </c>
      <c r="E55" s="180"/>
      <c r="F55" s="181" t="s">
        <v>206</v>
      </c>
      <c r="G55" s="182">
        <f t="shared" si="3"/>
        <v>1</v>
      </c>
      <c r="H55" s="182" t="str">
        <f t="shared" si="4"/>
        <v>ON</v>
      </c>
      <c r="K55" s="84"/>
      <c r="L55" s="83"/>
      <c r="M55" s="83"/>
      <c r="N55" s="84"/>
    </row>
    <row r="56" spans="1:14">
      <c r="A56" s="197"/>
      <c r="B56" s="165"/>
      <c r="C56" s="179" t="s">
        <v>249</v>
      </c>
      <c r="D56" s="180" t="s">
        <v>250</v>
      </c>
      <c r="E56" s="180"/>
      <c r="F56" s="181" t="s">
        <v>206</v>
      </c>
      <c r="G56" s="182">
        <f t="shared" si="3"/>
        <v>1</v>
      </c>
      <c r="H56" s="182" t="str">
        <f t="shared" si="4"/>
        <v>ON</v>
      </c>
      <c r="K56" s="84"/>
      <c r="L56" s="83"/>
      <c r="M56" s="83"/>
      <c r="N56" s="84"/>
    </row>
    <row r="57" spans="1:14">
      <c r="A57" s="197"/>
      <c r="B57" s="165"/>
      <c r="C57" s="179" t="s">
        <v>251</v>
      </c>
      <c r="D57" s="180" t="s">
        <v>252</v>
      </c>
      <c r="E57" s="180"/>
      <c r="F57" s="181" t="s">
        <v>206</v>
      </c>
      <c r="G57" s="182">
        <f t="shared" si="3"/>
        <v>1</v>
      </c>
      <c r="H57" s="182" t="str">
        <f t="shared" si="4"/>
        <v>ON</v>
      </c>
      <c r="K57" s="84"/>
      <c r="L57" s="83"/>
      <c r="M57" s="83"/>
      <c r="N57" s="84"/>
    </row>
    <row r="58" spans="1:14">
      <c r="A58" s="197"/>
      <c r="B58" s="165"/>
      <c r="C58" s="179" t="s">
        <v>253</v>
      </c>
      <c r="D58" s="180" t="s">
        <v>254</v>
      </c>
      <c r="E58" s="180"/>
      <c r="F58" s="181" t="s">
        <v>206</v>
      </c>
      <c r="G58" s="182">
        <f t="shared" si="3"/>
        <v>1</v>
      </c>
      <c r="H58" s="182" t="str">
        <f t="shared" si="4"/>
        <v>ON</v>
      </c>
      <c r="K58" s="84"/>
      <c r="L58" s="83"/>
      <c r="M58" s="83"/>
      <c r="N58" s="84"/>
    </row>
    <row r="59" spans="1:14">
      <c r="A59" s="197"/>
      <c r="B59" s="165"/>
      <c r="C59" s="179" t="s">
        <v>255</v>
      </c>
      <c r="D59" s="180" t="s">
        <v>256</v>
      </c>
      <c r="E59" s="180"/>
      <c r="F59" s="181" t="s">
        <v>206</v>
      </c>
      <c r="G59" s="182">
        <f t="shared" si="3"/>
        <v>1</v>
      </c>
      <c r="H59" s="182" t="str">
        <f t="shared" si="4"/>
        <v>ON</v>
      </c>
      <c r="K59" s="84"/>
      <c r="L59" s="83"/>
      <c r="M59" s="83"/>
      <c r="N59" s="84"/>
    </row>
    <row r="60" spans="1:14">
      <c r="A60" s="197"/>
      <c r="B60" s="165"/>
      <c r="C60" s="179" t="s">
        <v>257</v>
      </c>
      <c r="D60" s="180" t="s">
        <v>258</v>
      </c>
      <c r="E60" s="180"/>
      <c r="F60" s="181" t="s">
        <v>206</v>
      </c>
      <c r="G60" s="182">
        <f t="shared" si="3"/>
        <v>1</v>
      </c>
      <c r="H60" s="182" t="str">
        <f t="shared" si="4"/>
        <v>ON</v>
      </c>
      <c r="K60" s="84"/>
      <c r="L60" s="83"/>
      <c r="M60" s="83"/>
      <c r="N60" s="84"/>
    </row>
    <row r="61" spans="1:14">
      <c r="A61" s="197"/>
      <c r="B61" s="165"/>
      <c r="C61" s="179" t="s">
        <v>259</v>
      </c>
      <c r="D61" s="180" t="s">
        <v>260</v>
      </c>
      <c r="E61" s="180"/>
      <c r="F61" s="181" t="s">
        <v>206</v>
      </c>
      <c r="G61" s="182">
        <f t="shared" si="3"/>
        <v>1</v>
      </c>
      <c r="H61" s="182" t="str">
        <f t="shared" si="4"/>
        <v>ON</v>
      </c>
      <c r="K61" s="84"/>
      <c r="L61" s="83"/>
      <c r="M61" s="83"/>
      <c r="N61" s="84"/>
    </row>
    <row r="62" spans="1:14">
      <c r="A62" s="197"/>
      <c r="B62" s="165"/>
      <c r="C62" s="179" t="s">
        <v>261</v>
      </c>
      <c r="D62" s="180" t="s">
        <v>262</v>
      </c>
      <c r="E62" s="180"/>
      <c r="F62" s="181" t="s">
        <v>206</v>
      </c>
      <c r="G62" s="182">
        <f t="shared" si="3"/>
        <v>1</v>
      </c>
      <c r="H62" s="182" t="str">
        <f t="shared" si="4"/>
        <v>ON</v>
      </c>
      <c r="K62" s="84"/>
      <c r="L62" s="83"/>
      <c r="M62" s="83"/>
      <c r="N62" s="84"/>
    </row>
    <row r="63" spans="1:14">
      <c r="A63" s="197"/>
      <c r="B63" s="165"/>
      <c r="C63" s="179" t="s">
        <v>263</v>
      </c>
      <c r="D63" s="180" t="s">
        <v>264</v>
      </c>
      <c r="E63" s="180"/>
      <c r="F63" s="181" t="s">
        <v>206</v>
      </c>
      <c r="G63" s="182">
        <f t="shared" si="3"/>
        <v>1</v>
      </c>
      <c r="H63" s="182" t="str">
        <f t="shared" si="4"/>
        <v>ON</v>
      </c>
      <c r="K63" s="84"/>
      <c r="L63" s="83"/>
      <c r="M63" s="83"/>
      <c r="N63" s="84"/>
    </row>
    <row r="64" spans="1:14">
      <c r="A64" s="197"/>
      <c r="B64" s="165"/>
      <c r="C64" s="179" t="s">
        <v>265</v>
      </c>
      <c r="D64" s="180" t="s">
        <v>266</v>
      </c>
      <c r="E64" s="180"/>
      <c r="F64" s="181" t="s">
        <v>206</v>
      </c>
      <c r="G64" s="182">
        <f t="shared" si="3"/>
        <v>1</v>
      </c>
      <c r="H64" s="182" t="str">
        <f t="shared" si="4"/>
        <v>ON</v>
      </c>
      <c r="K64" s="84"/>
      <c r="L64" s="83"/>
      <c r="M64" s="83"/>
      <c r="N64" s="84"/>
    </row>
    <row r="65" spans="1:14" ht="3.95" customHeight="1">
      <c r="A65" s="197"/>
      <c r="B65" s="175"/>
      <c r="C65" s="176"/>
      <c r="D65" s="176"/>
      <c r="E65" s="176"/>
      <c r="F65" s="176"/>
      <c r="G65" s="183"/>
      <c r="H65" s="183"/>
      <c r="K65" s="84"/>
      <c r="L65" s="83"/>
      <c r="M65" s="83"/>
      <c r="N65" s="84"/>
    </row>
    <row r="66" spans="1:14">
      <c r="A66" s="197"/>
      <c r="B66" s="182">
        <f>COUNTA(Constant_Works)</f>
        <v>15</v>
      </c>
      <c r="E66" s="163"/>
      <c r="K66" s="84"/>
      <c r="L66" s="83"/>
      <c r="M66" s="83"/>
      <c r="N66" s="184"/>
    </row>
    <row r="67" spans="1:14">
      <c r="A67" s="197"/>
      <c r="B67" s="165"/>
      <c r="E67" s="163"/>
      <c r="K67" s="84"/>
      <c r="L67" s="83"/>
      <c r="M67" s="83"/>
      <c r="N67" s="184"/>
    </row>
    <row r="68" spans="1:14">
      <c r="A68" s="197"/>
      <c r="B68" s="169" t="s">
        <v>267</v>
      </c>
      <c r="C68" s="169"/>
      <c r="D68" s="169"/>
      <c r="E68" s="169"/>
      <c r="F68" s="169"/>
      <c r="G68" s="169"/>
      <c r="H68" s="169"/>
      <c r="I68" s="169"/>
      <c r="J68" s="169"/>
      <c r="K68" s="169"/>
      <c r="L68" s="169"/>
      <c r="M68" s="169"/>
      <c r="N68" s="169"/>
    </row>
    <row r="69" spans="1:14">
      <c r="A69" s="197"/>
      <c r="B69" s="165"/>
      <c r="E69" s="163"/>
      <c r="K69" s="84"/>
      <c r="L69" s="83"/>
      <c r="M69" s="83"/>
      <c r="N69" s="84"/>
    </row>
    <row r="70" spans="1:14">
      <c r="A70" s="197"/>
      <c r="B70" s="170" t="s">
        <v>267</v>
      </c>
      <c r="C70" s="171" t="s">
        <v>198</v>
      </c>
      <c r="D70" s="172" t="s">
        <v>199</v>
      </c>
      <c r="E70" s="172" t="s">
        <v>200</v>
      </c>
      <c r="F70" s="173" t="s">
        <v>201</v>
      </c>
      <c r="K70" s="84"/>
      <c r="L70" s="83"/>
      <c r="M70" s="83"/>
      <c r="N70" s="84"/>
    </row>
    <row r="71" spans="1:14" ht="3.95" customHeight="1">
      <c r="A71" s="197"/>
      <c r="B71" s="175"/>
      <c r="C71" s="176"/>
      <c r="D71" s="177"/>
      <c r="E71" s="177"/>
      <c r="F71" s="178"/>
      <c r="G71" s="178"/>
      <c r="H71" s="178"/>
      <c r="K71" s="84"/>
      <c r="L71" s="83"/>
      <c r="M71" s="83"/>
      <c r="N71" s="84"/>
    </row>
    <row r="72" spans="1:14">
      <c r="A72" s="197"/>
      <c r="C72" s="179" t="s">
        <v>268</v>
      </c>
      <c r="D72" s="180" t="s">
        <v>269</v>
      </c>
      <c r="E72" s="180"/>
      <c r="F72" s="181" t="s">
        <v>206</v>
      </c>
      <c r="G72" s="182">
        <f t="shared" ref="G72:G135" si="5">IF($F72="y",1,IF($F72="N",0))</f>
        <v>1</v>
      </c>
      <c r="H72" s="182" t="str">
        <f t="shared" ref="H72:H135" si="6">IF(G72=1,"ON",IF(G72=0,"OFF",0))</f>
        <v>ON</v>
      </c>
      <c r="K72" s="84"/>
      <c r="L72" s="83"/>
      <c r="M72" s="83"/>
      <c r="N72" s="84"/>
    </row>
    <row r="73" spans="1:14">
      <c r="A73" s="197"/>
      <c r="C73" s="179" t="s">
        <v>270</v>
      </c>
      <c r="D73" s="180" t="s">
        <v>271</v>
      </c>
      <c r="E73" s="180"/>
      <c r="F73" s="181" t="s">
        <v>206</v>
      </c>
      <c r="G73" s="182">
        <f t="shared" si="5"/>
        <v>1</v>
      </c>
      <c r="H73" s="182" t="str">
        <f t="shared" si="6"/>
        <v>ON</v>
      </c>
      <c r="K73" s="84"/>
      <c r="L73" s="83"/>
      <c r="M73" s="83"/>
      <c r="N73" s="84"/>
    </row>
    <row r="74" spans="1:14">
      <c r="A74" s="197"/>
      <c r="C74" s="179" t="s">
        <v>272</v>
      </c>
      <c r="D74" s="180" t="s">
        <v>273</v>
      </c>
      <c r="E74" s="180"/>
      <c r="F74" s="181" t="s">
        <v>206</v>
      </c>
      <c r="G74" s="182">
        <f t="shared" si="5"/>
        <v>1</v>
      </c>
      <c r="H74" s="182" t="str">
        <f t="shared" si="6"/>
        <v>ON</v>
      </c>
      <c r="K74" s="84"/>
      <c r="L74" s="83"/>
      <c r="M74" s="83"/>
      <c r="N74" s="84"/>
    </row>
    <row r="75" spans="1:14">
      <c r="A75" s="197"/>
      <c r="C75" s="179" t="s">
        <v>274</v>
      </c>
      <c r="D75" s="180" t="s">
        <v>275</v>
      </c>
      <c r="E75" s="180"/>
      <c r="F75" s="181" t="s">
        <v>206</v>
      </c>
      <c r="G75" s="182">
        <f t="shared" si="5"/>
        <v>1</v>
      </c>
      <c r="H75" s="182" t="str">
        <f t="shared" si="6"/>
        <v>ON</v>
      </c>
      <c r="K75" s="84"/>
      <c r="L75" s="83"/>
      <c r="M75" s="83"/>
      <c r="N75" s="84"/>
    </row>
    <row r="76" spans="1:14">
      <c r="A76" s="197"/>
      <c r="C76" s="179" t="s">
        <v>276</v>
      </c>
      <c r="D76" s="180" t="s">
        <v>277</v>
      </c>
      <c r="E76" s="180"/>
      <c r="F76" s="181" t="s">
        <v>206</v>
      </c>
      <c r="G76" s="182">
        <f t="shared" si="5"/>
        <v>1</v>
      </c>
      <c r="H76" s="182" t="str">
        <f t="shared" si="6"/>
        <v>ON</v>
      </c>
      <c r="K76" s="84"/>
      <c r="L76" s="83"/>
      <c r="M76" s="83"/>
      <c r="N76" s="84"/>
    </row>
    <row r="77" spans="1:14">
      <c r="A77" s="197"/>
      <c r="C77" s="179" t="s">
        <v>278</v>
      </c>
      <c r="D77" s="180" t="s">
        <v>279</v>
      </c>
      <c r="E77" s="180"/>
      <c r="F77" s="181" t="s">
        <v>206</v>
      </c>
      <c r="G77" s="182">
        <f t="shared" si="5"/>
        <v>1</v>
      </c>
      <c r="H77" s="182" t="str">
        <f t="shared" si="6"/>
        <v>ON</v>
      </c>
      <c r="K77" s="84"/>
      <c r="L77" s="83"/>
      <c r="M77" s="83"/>
      <c r="N77" s="84"/>
    </row>
    <row r="78" spans="1:14">
      <c r="A78" s="197"/>
      <c r="C78" s="179" t="s">
        <v>280</v>
      </c>
      <c r="D78" s="180" t="s">
        <v>281</v>
      </c>
      <c r="E78" s="180"/>
      <c r="F78" s="181" t="s">
        <v>206</v>
      </c>
      <c r="G78" s="182">
        <f t="shared" si="5"/>
        <v>1</v>
      </c>
      <c r="H78" s="182" t="str">
        <f t="shared" si="6"/>
        <v>ON</v>
      </c>
      <c r="K78" s="84"/>
      <c r="L78" s="83"/>
      <c r="M78" s="83"/>
      <c r="N78" s="84"/>
    </row>
    <row r="79" spans="1:14">
      <c r="A79" s="197"/>
      <c r="C79" s="179" t="s">
        <v>282</v>
      </c>
      <c r="D79" s="180" t="s">
        <v>283</v>
      </c>
      <c r="E79" s="180"/>
      <c r="F79" s="181" t="s">
        <v>206</v>
      </c>
      <c r="G79" s="182">
        <f t="shared" si="5"/>
        <v>1</v>
      </c>
      <c r="H79" s="182" t="str">
        <f t="shared" si="6"/>
        <v>ON</v>
      </c>
      <c r="K79" s="84"/>
      <c r="L79" s="83"/>
      <c r="M79" s="83"/>
      <c r="N79" s="84"/>
    </row>
    <row r="80" spans="1:14">
      <c r="A80" s="197"/>
      <c r="C80" s="179" t="s">
        <v>284</v>
      </c>
      <c r="D80" s="180" t="s">
        <v>285</v>
      </c>
      <c r="E80" s="180"/>
      <c r="F80" s="181" t="s">
        <v>206</v>
      </c>
      <c r="G80" s="182">
        <f t="shared" si="5"/>
        <v>1</v>
      </c>
      <c r="H80" s="182" t="str">
        <f t="shared" si="6"/>
        <v>ON</v>
      </c>
      <c r="K80" s="84"/>
      <c r="L80" s="83"/>
      <c r="M80" s="83"/>
      <c r="N80" s="84"/>
    </row>
    <row r="81" spans="1:14">
      <c r="A81" s="197"/>
      <c r="C81" s="179" t="s">
        <v>286</v>
      </c>
      <c r="D81" s="180" t="s">
        <v>287</v>
      </c>
      <c r="E81" s="180"/>
      <c r="F81" s="181" t="s">
        <v>206</v>
      </c>
      <c r="G81" s="182">
        <f t="shared" si="5"/>
        <v>1</v>
      </c>
      <c r="H81" s="182" t="str">
        <f t="shared" si="6"/>
        <v>ON</v>
      </c>
      <c r="K81" s="84"/>
      <c r="L81" s="83"/>
      <c r="M81" s="83"/>
      <c r="N81" s="84"/>
    </row>
    <row r="82" spans="1:14">
      <c r="A82" s="197"/>
      <c r="C82" s="179" t="s">
        <v>288</v>
      </c>
      <c r="D82" s="180" t="s">
        <v>289</v>
      </c>
      <c r="E82" s="180"/>
      <c r="F82" s="181" t="s">
        <v>206</v>
      </c>
      <c r="G82" s="182">
        <f t="shared" si="5"/>
        <v>1</v>
      </c>
      <c r="H82" s="182" t="str">
        <f t="shared" si="6"/>
        <v>ON</v>
      </c>
      <c r="K82" s="84"/>
      <c r="L82" s="83"/>
      <c r="M82" s="83"/>
      <c r="N82" s="84"/>
    </row>
    <row r="83" spans="1:14">
      <c r="A83" s="197"/>
      <c r="C83" s="179" t="s">
        <v>290</v>
      </c>
      <c r="D83" s="180" t="s">
        <v>291</v>
      </c>
      <c r="E83" s="180"/>
      <c r="F83" s="181" t="s">
        <v>206</v>
      </c>
      <c r="G83" s="182">
        <f t="shared" si="5"/>
        <v>1</v>
      </c>
      <c r="H83" s="182" t="str">
        <f t="shared" si="6"/>
        <v>ON</v>
      </c>
      <c r="K83" s="84"/>
      <c r="L83" s="83"/>
      <c r="M83" s="83"/>
      <c r="N83" s="84"/>
    </row>
    <row r="84" spans="1:14">
      <c r="A84" s="197"/>
      <c r="C84" s="179" t="s">
        <v>292</v>
      </c>
      <c r="D84" s="180" t="s">
        <v>293</v>
      </c>
      <c r="E84" s="180"/>
      <c r="F84" s="181" t="s">
        <v>206</v>
      </c>
      <c r="G84" s="182">
        <f t="shared" si="5"/>
        <v>1</v>
      </c>
      <c r="H84" s="182" t="str">
        <f t="shared" si="6"/>
        <v>ON</v>
      </c>
      <c r="K84" s="84"/>
      <c r="L84" s="83"/>
      <c r="M84" s="83"/>
      <c r="N84" s="84"/>
    </row>
    <row r="85" spans="1:14">
      <c r="A85" s="197"/>
      <c r="C85" s="179" t="s">
        <v>294</v>
      </c>
      <c r="D85" s="180" t="s">
        <v>295</v>
      </c>
      <c r="E85" s="180"/>
      <c r="F85" s="181" t="s">
        <v>206</v>
      </c>
      <c r="G85" s="182">
        <f t="shared" si="5"/>
        <v>1</v>
      </c>
      <c r="H85" s="182" t="str">
        <f t="shared" si="6"/>
        <v>ON</v>
      </c>
      <c r="K85" s="84"/>
      <c r="L85" s="83"/>
      <c r="M85" s="83"/>
      <c r="N85" s="84"/>
    </row>
    <row r="86" spans="1:14">
      <c r="A86" s="197"/>
      <c r="C86" s="179" t="s">
        <v>296</v>
      </c>
      <c r="D86" s="180" t="s">
        <v>297</v>
      </c>
      <c r="E86" s="180"/>
      <c r="F86" s="181" t="s">
        <v>206</v>
      </c>
      <c r="G86" s="182">
        <f t="shared" si="5"/>
        <v>1</v>
      </c>
      <c r="H86" s="182" t="str">
        <f t="shared" si="6"/>
        <v>ON</v>
      </c>
      <c r="K86" s="84"/>
      <c r="L86" s="83"/>
      <c r="M86" s="83"/>
      <c r="N86" s="84"/>
    </row>
    <row r="87" spans="1:14">
      <c r="A87" s="197"/>
      <c r="C87" s="179" t="s">
        <v>298</v>
      </c>
      <c r="D87" s="180" t="s">
        <v>299</v>
      </c>
      <c r="E87" s="180"/>
      <c r="F87" s="181" t="s">
        <v>206</v>
      </c>
      <c r="G87" s="182">
        <f t="shared" si="5"/>
        <v>1</v>
      </c>
      <c r="H87" s="182" t="str">
        <f t="shared" si="6"/>
        <v>ON</v>
      </c>
      <c r="K87" s="84"/>
      <c r="L87" s="83"/>
      <c r="M87" s="83"/>
      <c r="N87" s="84"/>
    </row>
    <row r="88" spans="1:14">
      <c r="A88" s="197"/>
      <c r="C88" s="179" t="s">
        <v>300</v>
      </c>
      <c r="D88" s="180" t="s">
        <v>301</v>
      </c>
      <c r="E88" s="180"/>
      <c r="F88" s="181" t="s">
        <v>206</v>
      </c>
      <c r="G88" s="182">
        <f t="shared" si="5"/>
        <v>1</v>
      </c>
      <c r="H88" s="182" t="str">
        <f t="shared" si="6"/>
        <v>ON</v>
      </c>
      <c r="K88" s="84"/>
      <c r="L88" s="83"/>
      <c r="M88" s="83"/>
      <c r="N88" s="84"/>
    </row>
    <row r="89" spans="1:14">
      <c r="A89" s="197"/>
      <c r="C89" s="179" t="s">
        <v>302</v>
      </c>
      <c r="D89" s="180" t="s">
        <v>303</v>
      </c>
      <c r="E89" s="180"/>
      <c r="F89" s="181" t="s">
        <v>206</v>
      </c>
      <c r="G89" s="182">
        <f t="shared" si="5"/>
        <v>1</v>
      </c>
      <c r="H89" s="182" t="str">
        <f t="shared" si="6"/>
        <v>ON</v>
      </c>
      <c r="K89" s="84"/>
      <c r="L89" s="83"/>
      <c r="M89" s="83"/>
      <c r="N89" s="84"/>
    </row>
    <row r="90" spans="1:14">
      <c r="A90" s="197"/>
      <c r="C90" s="179" t="s">
        <v>304</v>
      </c>
      <c r="D90" s="180" t="s">
        <v>305</v>
      </c>
      <c r="E90" s="180"/>
      <c r="F90" s="181" t="s">
        <v>206</v>
      </c>
      <c r="G90" s="182">
        <f t="shared" si="5"/>
        <v>1</v>
      </c>
      <c r="H90" s="182" t="str">
        <f t="shared" si="6"/>
        <v>ON</v>
      </c>
      <c r="K90" s="84"/>
      <c r="L90" s="83"/>
      <c r="M90" s="83"/>
      <c r="N90" s="84"/>
    </row>
    <row r="91" spans="1:14">
      <c r="A91" s="197"/>
      <c r="C91" s="179" t="s">
        <v>306</v>
      </c>
      <c r="D91" s="180" t="s">
        <v>307</v>
      </c>
      <c r="E91" s="180"/>
      <c r="F91" s="181" t="s">
        <v>206</v>
      </c>
      <c r="G91" s="182">
        <f t="shared" si="5"/>
        <v>1</v>
      </c>
      <c r="H91" s="182" t="str">
        <f t="shared" si="6"/>
        <v>ON</v>
      </c>
      <c r="K91" s="84"/>
      <c r="L91" s="83"/>
      <c r="M91" s="83"/>
      <c r="N91" s="84"/>
    </row>
    <row r="92" spans="1:14">
      <c r="A92" s="197"/>
      <c r="C92" s="179" t="s">
        <v>308</v>
      </c>
      <c r="D92" s="180" t="s">
        <v>309</v>
      </c>
      <c r="E92" s="180"/>
      <c r="F92" s="181" t="s">
        <v>206</v>
      </c>
      <c r="G92" s="182">
        <f t="shared" si="5"/>
        <v>1</v>
      </c>
      <c r="H92" s="182" t="str">
        <f t="shared" si="6"/>
        <v>ON</v>
      </c>
      <c r="K92" s="84"/>
      <c r="L92" s="83"/>
      <c r="M92" s="83"/>
      <c r="N92" s="84"/>
    </row>
    <row r="93" spans="1:14">
      <c r="A93" s="197"/>
      <c r="C93" s="179" t="s">
        <v>310</v>
      </c>
      <c r="D93" s="180" t="s">
        <v>311</v>
      </c>
      <c r="E93" s="180"/>
      <c r="F93" s="181" t="s">
        <v>206</v>
      </c>
      <c r="G93" s="182">
        <f t="shared" si="5"/>
        <v>1</v>
      </c>
      <c r="H93" s="182" t="str">
        <f t="shared" si="6"/>
        <v>ON</v>
      </c>
      <c r="K93" s="84"/>
      <c r="L93" s="83"/>
      <c r="M93" s="83"/>
      <c r="N93" s="84"/>
    </row>
    <row r="94" spans="1:14">
      <c r="A94" s="197"/>
      <c r="C94" s="179" t="s">
        <v>312</v>
      </c>
      <c r="D94" s="180" t="s">
        <v>313</v>
      </c>
      <c r="E94" s="180"/>
      <c r="F94" s="181" t="s">
        <v>206</v>
      </c>
      <c r="G94" s="182">
        <f t="shared" si="5"/>
        <v>1</v>
      </c>
      <c r="H94" s="182" t="str">
        <f t="shared" si="6"/>
        <v>ON</v>
      </c>
      <c r="K94" s="84"/>
      <c r="L94" s="83"/>
      <c r="M94" s="83"/>
      <c r="N94" s="84"/>
    </row>
    <row r="95" spans="1:14">
      <c r="A95" s="197"/>
      <c r="C95" s="179" t="s">
        <v>314</v>
      </c>
      <c r="D95" s="180" t="s">
        <v>315</v>
      </c>
      <c r="E95" s="180"/>
      <c r="F95" s="181" t="s">
        <v>206</v>
      </c>
      <c r="G95" s="182">
        <f t="shared" si="5"/>
        <v>1</v>
      </c>
      <c r="H95" s="182" t="str">
        <f t="shared" si="6"/>
        <v>ON</v>
      </c>
      <c r="K95" s="84"/>
      <c r="L95" s="83"/>
      <c r="M95" s="83"/>
      <c r="N95" s="84"/>
    </row>
    <row r="96" spans="1:14">
      <c r="A96" s="197"/>
      <c r="C96" s="179" t="s">
        <v>316</v>
      </c>
      <c r="D96" s="180" t="s">
        <v>317</v>
      </c>
      <c r="E96" s="180"/>
      <c r="F96" s="181" t="s">
        <v>206</v>
      </c>
      <c r="G96" s="182">
        <f t="shared" si="5"/>
        <v>1</v>
      </c>
      <c r="H96" s="182" t="str">
        <f t="shared" si="6"/>
        <v>ON</v>
      </c>
      <c r="K96" s="84"/>
      <c r="L96" s="83"/>
      <c r="M96" s="83"/>
      <c r="N96" s="84"/>
    </row>
    <row r="97" spans="1:14">
      <c r="A97" s="197"/>
      <c r="C97" s="179" t="s">
        <v>318</v>
      </c>
      <c r="D97" s="180" t="s">
        <v>319</v>
      </c>
      <c r="E97" s="180"/>
      <c r="F97" s="181" t="s">
        <v>206</v>
      </c>
      <c r="G97" s="182">
        <f t="shared" si="5"/>
        <v>1</v>
      </c>
      <c r="H97" s="182" t="str">
        <f t="shared" si="6"/>
        <v>ON</v>
      </c>
      <c r="K97" s="84"/>
      <c r="L97" s="83"/>
      <c r="M97" s="83"/>
      <c r="N97" s="84"/>
    </row>
    <row r="98" spans="1:14">
      <c r="A98" s="197"/>
      <c r="C98" s="179" t="s">
        <v>320</v>
      </c>
      <c r="D98" s="180" t="s">
        <v>321</v>
      </c>
      <c r="E98" s="180"/>
      <c r="F98" s="181" t="s">
        <v>206</v>
      </c>
      <c r="G98" s="182">
        <f t="shared" si="5"/>
        <v>1</v>
      </c>
      <c r="H98" s="182" t="str">
        <f t="shared" si="6"/>
        <v>ON</v>
      </c>
      <c r="K98" s="84"/>
      <c r="L98" s="83"/>
      <c r="M98" s="83"/>
      <c r="N98" s="84"/>
    </row>
    <row r="99" spans="1:14">
      <c r="A99" s="197"/>
      <c r="C99" s="179" t="s">
        <v>322</v>
      </c>
      <c r="D99" s="180" t="s">
        <v>323</v>
      </c>
      <c r="E99" s="180"/>
      <c r="F99" s="181" t="s">
        <v>206</v>
      </c>
      <c r="G99" s="182">
        <f t="shared" si="5"/>
        <v>1</v>
      </c>
      <c r="H99" s="182" t="str">
        <f t="shared" si="6"/>
        <v>ON</v>
      </c>
      <c r="K99" s="84"/>
      <c r="L99" s="83"/>
      <c r="M99" s="83"/>
      <c r="N99" s="84"/>
    </row>
    <row r="100" spans="1:14">
      <c r="A100" s="197"/>
      <c r="C100" s="179" t="s">
        <v>324</v>
      </c>
      <c r="D100" s="180" t="s">
        <v>325</v>
      </c>
      <c r="E100" s="180"/>
      <c r="F100" s="181" t="s">
        <v>206</v>
      </c>
      <c r="G100" s="182">
        <f t="shared" si="5"/>
        <v>1</v>
      </c>
      <c r="H100" s="182" t="str">
        <f t="shared" si="6"/>
        <v>ON</v>
      </c>
      <c r="K100" s="84"/>
      <c r="L100" s="83"/>
      <c r="M100" s="83"/>
      <c r="N100" s="84"/>
    </row>
    <row r="101" spans="1:14">
      <c r="A101" s="197"/>
      <c r="C101" s="179" t="s">
        <v>326</v>
      </c>
      <c r="D101" s="180" t="s">
        <v>327</v>
      </c>
      <c r="E101" s="180"/>
      <c r="F101" s="181" t="s">
        <v>206</v>
      </c>
      <c r="G101" s="182">
        <f t="shared" si="5"/>
        <v>1</v>
      </c>
      <c r="H101" s="182" t="str">
        <f t="shared" si="6"/>
        <v>ON</v>
      </c>
      <c r="K101" s="84"/>
      <c r="L101" s="83"/>
      <c r="M101" s="83"/>
      <c r="N101" s="84"/>
    </row>
    <row r="102" spans="1:14">
      <c r="A102" s="197"/>
      <c r="C102" s="179" t="s">
        <v>328</v>
      </c>
      <c r="D102" s="180" t="s">
        <v>329</v>
      </c>
      <c r="E102" s="180"/>
      <c r="F102" s="181" t="s">
        <v>206</v>
      </c>
      <c r="G102" s="182">
        <f t="shared" si="5"/>
        <v>1</v>
      </c>
      <c r="H102" s="182" t="str">
        <f t="shared" si="6"/>
        <v>ON</v>
      </c>
      <c r="K102" s="84"/>
      <c r="L102" s="83"/>
      <c r="M102" s="83"/>
      <c r="N102" s="84"/>
    </row>
    <row r="103" spans="1:14">
      <c r="A103" s="197"/>
      <c r="C103" s="179" t="s">
        <v>330</v>
      </c>
      <c r="D103" s="180" t="s">
        <v>331</v>
      </c>
      <c r="E103" s="180"/>
      <c r="F103" s="181" t="s">
        <v>206</v>
      </c>
      <c r="G103" s="182">
        <f t="shared" si="5"/>
        <v>1</v>
      </c>
      <c r="H103" s="182" t="str">
        <f t="shared" si="6"/>
        <v>ON</v>
      </c>
      <c r="K103" s="84"/>
      <c r="L103" s="83"/>
      <c r="M103" s="83"/>
      <c r="N103" s="84"/>
    </row>
    <row r="104" spans="1:14">
      <c r="A104" s="197"/>
      <c r="C104" s="179" t="s">
        <v>332</v>
      </c>
      <c r="D104" s="180" t="s">
        <v>333</v>
      </c>
      <c r="E104" s="180"/>
      <c r="F104" s="181" t="s">
        <v>206</v>
      </c>
      <c r="G104" s="182">
        <f t="shared" si="5"/>
        <v>1</v>
      </c>
      <c r="H104" s="182" t="str">
        <f t="shared" si="6"/>
        <v>ON</v>
      </c>
      <c r="K104" s="84"/>
      <c r="L104" s="83"/>
      <c r="M104" s="83"/>
      <c r="N104" s="84"/>
    </row>
    <row r="105" spans="1:14">
      <c r="A105" s="197"/>
      <c r="C105" s="179" t="s">
        <v>334</v>
      </c>
      <c r="D105" s="180" t="s">
        <v>335</v>
      </c>
      <c r="E105" s="180"/>
      <c r="F105" s="181" t="s">
        <v>206</v>
      </c>
      <c r="G105" s="182">
        <f t="shared" si="5"/>
        <v>1</v>
      </c>
      <c r="H105" s="182" t="str">
        <f t="shared" si="6"/>
        <v>ON</v>
      </c>
      <c r="K105" s="84"/>
      <c r="L105" s="83"/>
      <c r="M105" s="83"/>
      <c r="N105" s="84"/>
    </row>
    <row r="106" spans="1:14">
      <c r="A106" s="197"/>
      <c r="C106" s="179" t="s">
        <v>336</v>
      </c>
      <c r="D106" s="180" t="s">
        <v>337</v>
      </c>
      <c r="E106" s="180"/>
      <c r="F106" s="181" t="s">
        <v>206</v>
      </c>
      <c r="G106" s="182">
        <f t="shared" si="5"/>
        <v>1</v>
      </c>
      <c r="H106" s="182" t="str">
        <f t="shared" si="6"/>
        <v>ON</v>
      </c>
      <c r="K106" s="84"/>
      <c r="L106" s="83"/>
      <c r="M106" s="83"/>
      <c r="N106" s="84"/>
    </row>
    <row r="107" spans="1:14">
      <c r="A107" s="197"/>
      <c r="C107" s="179" t="s">
        <v>338</v>
      </c>
      <c r="D107" s="180" t="s">
        <v>339</v>
      </c>
      <c r="E107" s="180"/>
      <c r="F107" s="181" t="s">
        <v>206</v>
      </c>
      <c r="G107" s="182">
        <f t="shared" si="5"/>
        <v>1</v>
      </c>
      <c r="H107" s="182" t="str">
        <f t="shared" si="6"/>
        <v>ON</v>
      </c>
      <c r="K107" s="84"/>
      <c r="L107" s="83"/>
      <c r="M107" s="83"/>
      <c r="N107" s="84"/>
    </row>
    <row r="108" spans="1:14">
      <c r="A108" s="197"/>
      <c r="C108" s="179" t="s">
        <v>340</v>
      </c>
      <c r="D108" s="180" t="s">
        <v>341</v>
      </c>
      <c r="E108" s="180"/>
      <c r="F108" s="181" t="s">
        <v>206</v>
      </c>
      <c r="G108" s="182">
        <f t="shared" si="5"/>
        <v>1</v>
      </c>
      <c r="H108" s="182" t="str">
        <f t="shared" si="6"/>
        <v>ON</v>
      </c>
      <c r="K108" s="84"/>
      <c r="L108" s="83"/>
      <c r="M108" s="83"/>
      <c r="N108" s="84"/>
    </row>
    <row r="109" spans="1:14">
      <c r="A109" s="197"/>
      <c r="C109" s="179" t="s">
        <v>342</v>
      </c>
      <c r="D109" s="180" t="s">
        <v>343</v>
      </c>
      <c r="E109" s="180"/>
      <c r="F109" s="181" t="s">
        <v>206</v>
      </c>
      <c r="G109" s="182">
        <f t="shared" si="5"/>
        <v>1</v>
      </c>
      <c r="H109" s="182" t="str">
        <f t="shared" si="6"/>
        <v>ON</v>
      </c>
      <c r="K109" s="84"/>
      <c r="L109" s="83"/>
      <c r="M109" s="83"/>
      <c r="N109" s="84"/>
    </row>
    <row r="110" spans="1:14">
      <c r="A110" s="197"/>
      <c r="C110" s="179" t="s">
        <v>344</v>
      </c>
      <c r="D110" s="180" t="s">
        <v>345</v>
      </c>
      <c r="E110" s="180"/>
      <c r="F110" s="181" t="s">
        <v>206</v>
      </c>
      <c r="G110" s="182">
        <f t="shared" si="5"/>
        <v>1</v>
      </c>
      <c r="H110" s="182" t="str">
        <f t="shared" si="6"/>
        <v>ON</v>
      </c>
      <c r="K110" s="84"/>
      <c r="L110" s="83"/>
      <c r="M110" s="83"/>
      <c r="N110" s="84"/>
    </row>
    <row r="111" spans="1:14">
      <c r="A111" s="197"/>
      <c r="C111" s="179" t="s">
        <v>346</v>
      </c>
      <c r="D111" s="180" t="s">
        <v>347</v>
      </c>
      <c r="E111" s="180"/>
      <c r="F111" s="181" t="s">
        <v>206</v>
      </c>
      <c r="G111" s="182">
        <f t="shared" si="5"/>
        <v>1</v>
      </c>
      <c r="H111" s="182" t="str">
        <f t="shared" si="6"/>
        <v>ON</v>
      </c>
      <c r="K111" s="84"/>
      <c r="L111" s="83"/>
      <c r="M111" s="83"/>
      <c r="N111" s="84"/>
    </row>
    <row r="112" spans="1:14">
      <c r="A112" s="197"/>
      <c r="C112" s="179" t="s">
        <v>348</v>
      </c>
      <c r="D112" s="180" t="s">
        <v>349</v>
      </c>
      <c r="E112" s="180"/>
      <c r="F112" s="181" t="s">
        <v>206</v>
      </c>
      <c r="G112" s="182">
        <f t="shared" si="5"/>
        <v>1</v>
      </c>
      <c r="H112" s="182" t="str">
        <f t="shared" si="6"/>
        <v>ON</v>
      </c>
      <c r="K112" s="84"/>
      <c r="L112" s="83"/>
      <c r="M112" s="83"/>
      <c r="N112" s="84"/>
    </row>
    <row r="113" spans="1:14">
      <c r="A113" s="197"/>
      <c r="C113" s="179" t="s">
        <v>350</v>
      </c>
      <c r="D113" s="180" t="s">
        <v>351</v>
      </c>
      <c r="E113" s="180"/>
      <c r="F113" s="181" t="s">
        <v>206</v>
      </c>
      <c r="G113" s="182">
        <f t="shared" si="5"/>
        <v>1</v>
      </c>
      <c r="H113" s="182" t="str">
        <f t="shared" si="6"/>
        <v>ON</v>
      </c>
      <c r="K113" s="84"/>
      <c r="L113" s="83"/>
      <c r="M113" s="83"/>
      <c r="N113" s="84"/>
    </row>
    <row r="114" spans="1:14">
      <c r="A114" s="197"/>
      <c r="C114" s="179" t="s">
        <v>352</v>
      </c>
      <c r="D114" s="180" t="s">
        <v>353</v>
      </c>
      <c r="E114" s="180"/>
      <c r="F114" s="181" t="s">
        <v>206</v>
      </c>
      <c r="G114" s="182">
        <f t="shared" si="5"/>
        <v>1</v>
      </c>
      <c r="H114" s="182" t="str">
        <f t="shared" si="6"/>
        <v>ON</v>
      </c>
      <c r="K114" s="84"/>
      <c r="L114" s="83"/>
      <c r="M114" s="83"/>
      <c r="N114" s="84"/>
    </row>
    <row r="115" spans="1:14">
      <c r="A115" s="197"/>
      <c r="C115" s="179" t="s">
        <v>354</v>
      </c>
      <c r="D115" s="180" t="s">
        <v>355</v>
      </c>
      <c r="E115" s="180"/>
      <c r="F115" s="181" t="s">
        <v>206</v>
      </c>
      <c r="G115" s="182">
        <f t="shared" si="5"/>
        <v>1</v>
      </c>
      <c r="H115" s="182" t="str">
        <f t="shared" si="6"/>
        <v>ON</v>
      </c>
      <c r="K115" s="84"/>
      <c r="L115" s="83"/>
      <c r="M115" s="83"/>
      <c r="N115" s="84"/>
    </row>
    <row r="116" spans="1:14">
      <c r="A116" s="197"/>
      <c r="C116" s="179" t="s">
        <v>356</v>
      </c>
      <c r="D116" s="180" t="s">
        <v>357</v>
      </c>
      <c r="E116" s="180"/>
      <c r="F116" s="181" t="s">
        <v>206</v>
      </c>
      <c r="G116" s="182">
        <f t="shared" si="5"/>
        <v>1</v>
      </c>
      <c r="H116" s="182" t="str">
        <f t="shared" si="6"/>
        <v>ON</v>
      </c>
      <c r="K116" s="84"/>
      <c r="L116" s="83"/>
      <c r="M116" s="83"/>
      <c r="N116" s="84"/>
    </row>
    <row r="117" spans="1:14">
      <c r="A117" s="197"/>
      <c r="C117" s="179" t="s">
        <v>358</v>
      </c>
      <c r="D117" s="180" t="s">
        <v>359</v>
      </c>
      <c r="E117" s="180"/>
      <c r="F117" s="181" t="s">
        <v>206</v>
      </c>
      <c r="G117" s="182">
        <f t="shared" si="5"/>
        <v>1</v>
      </c>
      <c r="H117" s="182" t="str">
        <f t="shared" si="6"/>
        <v>ON</v>
      </c>
      <c r="K117" s="84"/>
      <c r="L117" s="83"/>
      <c r="M117" s="83"/>
      <c r="N117" s="84"/>
    </row>
    <row r="118" spans="1:14">
      <c r="A118" s="197"/>
      <c r="C118" s="179" t="s">
        <v>360</v>
      </c>
      <c r="D118" s="180" t="s">
        <v>361</v>
      </c>
      <c r="E118" s="180"/>
      <c r="F118" s="181" t="s">
        <v>206</v>
      </c>
      <c r="G118" s="182">
        <f t="shared" si="5"/>
        <v>1</v>
      </c>
      <c r="H118" s="182" t="str">
        <f t="shared" si="6"/>
        <v>ON</v>
      </c>
      <c r="K118" s="84"/>
      <c r="L118" s="83"/>
      <c r="M118" s="83"/>
      <c r="N118" s="84"/>
    </row>
    <row r="119" spans="1:14">
      <c r="A119" s="197"/>
      <c r="C119" s="179" t="s">
        <v>362</v>
      </c>
      <c r="D119" s="180" t="s">
        <v>363</v>
      </c>
      <c r="E119" s="180"/>
      <c r="F119" s="181" t="s">
        <v>206</v>
      </c>
      <c r="G119" s="182">
        <f t="shared" si="5"/>
        <v>1</v>
      </c>
      <c r="H119" s="182" t="str">
        <f t="shared" si="6"/>
        <v>ON</v>
      </c>
      <c r="K119" s="84"/>
      <c r="L119" s="83"/>
      <c r="M119" s="83"/>
      <c r="N119" s="84"/>
    </row>
    <row r="120" spans="1:14">
      <c r="A120" s="197"/>
      <c r="C120" s="179" t="s">
        <v>364</v>
      </c>
      <c r="D120" s="180" t="s">
        <v>365</v>
      </c>
      <c r="E120" s="180"/>
      <c r="F120" s="181" t="s">
        <v>206</v>
      </c>
      <c r="G120" s="182">
        <f t="shared" si="5"/>
        <v>1</v>
      </c>
      <c r="H120" s="182" t="str">
        <f t="shared" si="6"/>
        <v>ON</v>
      </c>
      <c r="K120" s="84"/>
      <c r="L120" s="83"/>
      <c r="M120" s="83"/>
      <c r="N120" s="84"/>
    </row>
    <row r="121" spans="1:14">
      <c r="A121" s="197"/>
      <c r="C121" s="179" t="s">
        <v>366</v>
      </c>
      <c r="D121" s="180" t="s">
        <v>367</v>
      </c>
      <c r="E121" s="180"/>
      <c r="F121" s="181" t="s">
        <v>206</v>
      </c>
      <c r="G121" s="182">
        <f t="shared" si="5"/>
        <v>1</v>
      </c>
      <c r="H121" s="182" t="str">
        <f t="shared" si="6"/>
        <v>ON</v>
      </c>
      <c r="K121" s="84"/>
      <c r="L121" s="83"/>
      <c r="M121" s="83"/>
      <c r="N121" s="84"/>
    </row>
    <row r="122" spans="1:14">
      <c r="A122" s="197"/>
      <c r="C122" s="179" t="s">
        <v>368</v>
      </c>
      <c r="D122" s="180" t="s">
        <v>369</v>
      </c>
      <c r="E122" s="180"/>
      <c r="F122" s="181" t="s">
        <v>206</v>
      </c>
      <c r="G122" s="182">
        <f t="shared" si="5"/>
        <v>1</v>
      </c>
      <c r="H122" s="182" t="str">
        <f t="shared" si="6"/>
        <v>ON</v>
      </c>
      <c r="K122" s="84"/>
      <c r="L122" s="83"/>
      <c r="M122" s="83"/>
      <c r="N122" s="84"/>
    </row>
    <row r="123" spans="1:14">
      <c r="A123" s="197"/>
      <c r="C123" s="179" t="s">
        <v>370</v>
      </c>
      <c r="D123" s="180" t="s">
        <v>371</v>
      </c>
      <c r="E123" s="180"/>
      <c r="F123" s="181" t="s">
        <v>206</v>
      </c>
      <c r="G123" s="182">
        <f t="shared" si="5"/>
        <v>1</v>
      </c>
      <c r="H123" s="182" t="str">
        <f t="shared" si="6"/>
        <v>ON</v>
      </c>
      <c r="K123" s="84"/>
      <c r="L123" s="83"/>
      <c r="M123" s="83"/>
      <c r="N123" s="84"/>
    </row>
    <row r="124" spans="1:14">
      <c r="A124" s="197"/>
      <c r="C124" s="179" t="s">
        <v>372</v>
      </c>
      <c r="D124" s="180" t="s">
        <v>373</v>
      </c>
      <c r="E124" s="180"/>
      <c r="F124" s="181" t="s">
        <v>206</v>
      </c>
      <c r="G124" s="182">
        <f t="shared" si="5"/>
        <v>1</v>
      </c>
      <c r="H124" s="182" t="str">
        <f t="shared" si="6"/>
        <v>ON</v>
      </c>
      <c r="K124" s="84"/>
      <c r="L124" s="83"/>
      <c r="M124" s="83"/>
      <c r="N124" s="84"/>
    </row>
    <row r="125" spans="1:14">
      <c r="A125" s="197"/>
      <c r="C125" s="179" t="s">
        <v>374</v>
      </c>
      <c r="D125" s="180" t="s">
        <v>375</v>
      </c>
      <c r="E125" s="180"/>
      <c r="F125" s="181" t="s">
        <v>206</v>
      </c>
      <c r="G125" s="182">
        <f t="shared" si="5"/>
        <v>1</v>
      </c>
      <c r="H125" s="182" t="str">
        <f t="shared" si="6"/>
        <v>ON</v>
      </c>
      <c r="K125" s="84"/>
      <c r="L125" s="83"/>
      <c r="M125" s="83"/>
      <c r="N125" s="84"/>
    </row>
    <row r="126" spans="1:14">
      <c r="A126" s="197"/>
      <c r="C126" s="179" t="s">
        <v>376</v>
      </c>
      <c r="D126" s="180" t="s">
        <v>377</v>
      </c>
      <c r="E126" s="180"/>
      <c r="F126" s="181" t="s">
        <v>206</v>
      </c>
      <c r="G126" s="182">
        <f t="shared" si="5"/>
        <v>1</v>
      </c>
      <c r="H126" s="182" t="str">
        <f t="shared" si="6"/>
        <v>ON</v>
      </c>
      <c r="K126" s="84"/>
      <c r="L126" s="83"/>
      <c r="M126" s="83"/>
      <c r="N126" s="84"/>
    </row>
    <row r="127" spans="1:14">
      <c r="A127" s="197"/>
      <c r="C127" s="179" t="s">
        <v>378</v>
      </c>
      <c r="D127" s="180" t="s">
        <v>379</v>
      </c>
      <c r="E127" s="180"/>
      <c r="F127" s="181" t="s">
        <v>206</v>
      </c>
      <c r="G127" s="182">
        <f t="shared" si="5"/>
        <v>1</v>
      </c>
      <c r="H127" s="182" t="str">
        <f t="shared" si="6"/>
        <v>ON</v>
      </c>
      <c r="K127" s="84"/>
      <c r="L127" s="83"/>
      <c r="M127" s="83"/>
      <c r="N127" s="84"/>
    </row>
    <row r="128" spans="1:14">
      <c r="A128" s="197"/>
      <c r="C128" s="179" t="s">
        <v>380</v>
      </c>
      <c r="D128" s="180" t="s">
        <v>381</v>
      </c>
      <c r="E128" s="180"/>
      <c r="F128" s="181" t="s">
        <v>206</v>
      </c>
      <c r="G128" s="182">
        <f t="shared" si="5"/>
        <v>1</v>
      </c>
      <c r="H128" s="182" t="str">
        <f t="shared" si="6"/>
        <v>ON</v>
      </c>
      <c r="K128" s="84"/>
      <c r="L128" s="83"/>
      <c r="M128" s="83"/>
      <c r="N128" s="84"/>
    </row>
    <row r="129" spans="1:14">
      <c r="A129" s="197"/>
      <c r="C129" s="179" t="s">
        <v>382</v>
      </c>
      <c r="D129" s="180" t="s">
        <v>383</v>
      </c>
      <c r="E129" s="180"/>
      <c r="F129" s="181" t="s">
        <v>206</v>
      </c>
      <c r="G129" s="182">
        <f t="shared" si="5"/>
        <v>1</v>
      </c>
      <c r="H129" s="182" t="str">
        <f t="shared" si="6"/>
        <v>ON</v>
      </c>
      <c r="K129" s="84"/>
      <c r="L129" s="83"/>
      <c r="M129" s="83"/>
      <c r="N129" s="84"/>
    </row>
    <row r="130" spans="1:14">
      <c r="A130" s="197"/>
      <c r="C130" s="179" t="s">
        <v>384</v>
      </c>
      <c r="D130" s="180" t="s">
        <v>385</v>
      </c>
      <c r="E130" s="180"/>
      <c r="F130" s="181" t="s">
        <v>206</v>
      </c>
      <c r="G130" s="182">
        <f t="shared" si="5"/>
        <v>1</v>
      </c>
      <c r="H130" s="182" t="str">
        <f t="shared" si="6"/>
        <v>ON</v>
      </c>
      <c r="K130" s="84"/>
      <c r="L130" s="83"/>
      <c r="M130" s="83"/>
      <c r="N130" s="84"/>
    </row>
    <row r="131" spans="1:14">
      <c r="A131" s="197"/>
      <c r="C131" s="179" t="s">
        <v>386</v>
      </c>
      <c r="D131" s="180" t="s">
        <v>387</v>
      </c>
      <c r="E131" s="180"/>
      <c r="F131" s="181" t="s">
        <v>206</v>
      </c>
      <c r="G131" s="182">
        <f t="shared" si="5"/>
        <v>1</v>
      </c>
      <c r="H131" s="182" t="str">
        <f t="shared" si="6"/>
        <v>ON</v>
      </c>
      <c r="K131" s="84"/>
      <c r="L131" s="83"/>
      <c r="M131" s="83"/>
      <c r="N131" s="84"/>
    </row>
    <row r="132" spans="1:14">
      <c r="A132" s="197"/>
      <c r="C132" s="179" t="s">
        <v>388</v>
      </c>
      <c r="D132" s="180" t="s">
        <v>389</v>
      </c>
      <c r="E132" s="180"/>
      <c r="F132" s="181" t="s">
        <v>206</v>
      </c>
      <c r="G132" s="182">
        <f t="shared" si="5"/>
        <v>1</v>
      </c>
      <c r="H132" s="182" t="str">
        <f t="shared" si="6"/>
        <v>ON</v>
      </c>
      <c r="K132" s="84"/>
      <c r="L132" s="83"/>
      <c r="M132" s="83"/>
      <c r="N132" s="84"/>
    </row>
    <row r="133" spans="1:14">
      <c r="A133" s="197"/>
      <c r="C133" s="179" t="s">
        <v>390</v>
      </c>
      <c r="D133" s="180" t="s">
        <v>391</v>
      </c>
      <c r="E133" s="180"/>
      <c r="F133" s="181" t="s">
        <v>206</v>
      </c>
      <c r="G133" s="182">
        <f t="shared" si="5"/>
        <v>1</v>
      </c>
      <c r="H133" s="182" t="str">
        <f t="shared" si="6"/>
        <v>ON</v>
      </c>
      <c r="K133" s="84"/>
      <c r="L133" s="83"/>
      <c r="M133" s="83"/>
      <c r="N133" s="84"/>
    </row>
    <row r="134" spans="1:14">
      <c r="A134" s="197"/>
      <c r="C134" s="179" t="s">
        <v>392</v>
      </c>
      <c r="D134" s="180" t="s">
        <v>393</v>
      </c>
      <c r="E134" s="180"/>
      <c r="F134" s="181" t="s">
        <v>206</v>
      </c>
      <c r="G134" s="182">
        <f t="shared" si="5"/>
        <v>1</v>
      </c>
      <c r="H134" s="182" t="str">
        <f t="shared" si="6"/>
        <v>ON</v>
      </c>
      <c r="K134" s="84"/>
      <c r="L134" s="83"/>
      <c r="M134" s="83"/>
      <c r="N134" s="84"/>
    </row>
    <row r="135" spans="1:14">
      <c r="A135" s="197"/>
      <c r="C135" s="179" t="s">
        <v>394</v>
      </c>
      <c r="D135" s="180" t="s">
        <v>395</v>
      </c>
      <c r="E135" s="180"/>
      <c r="F135" s="181" t="s">
        <v>206</v>
      </c>
      <c r="G135" s="182">
        <f t="shared" si="5"/>
        <v>1</v>
      </c>
      <c r="H135" s="182" t="str">
        <f t="shared" si="6"/>
        <v>ON</v>
      </c>
      <c r="K135" s="84"/>
      <c r="L135" s="83"/>
      <c r="M135" s="83"/>
      <c r="N135" s="84"/>
    </row>
    <row r="136" spans="1:14">
      <c r="A136" s="197"/>
      <c r="C136" s="179" t="s">
        <v>396</v>
      </c>
      <c r="D136" s="180" t="s">
        <v>397</v>
      </c>
      <c r="E136" s="180"/>
      <c r="F136" s="181" t="s">
        <v>206</v>
      </c>
      <c r="G136" s="182">
        <f t="shared" ref="G136:G201" si="7">IF($F136="y",1,IF($F136="N",0))</f>
        <v>1</v>
      </c>
      <c r="H136" s="182" t="str">
        <f t="shared" ref="H136:H199" si="8">IF(G136=1,"ON",IF(G136=0,"OFF",0))</f>
        <v>ON</v>
      </c>
      <c r="K136" s="84"/>
      <c r="L136" s="83"/>
      <c r="M136" s="83"/>
      <c r="N136" s="84"/>
    </row>
    <row r="137" spans="1:14">
      <c r="A137" s="197"/>
      <c r="C137" s="179" t="s">
        <v>398</v>
      </c>
      <c r="D137" s="180" t="s">
        <v>399</v>
      </c>
      <c r="E137" s="180"/>
      <c r="F137" s="181" t="s">
        <v>206</v>
      </c>
      <c r="G137" s="182">
        <f t="shared" si="7"/>
        <v>1</v>
      </c>
      <c r="H137" s="182" t="str">
        <f t="shared" si="8"/>
        <v>ON</v>
      </c>
      <c r="K137" s="84"/>
      <c r="L137" s="83"/>
      <c r="M137" s="83"/>
      <c r="N137" s="84"/>
    </row>
    <row r="138" spans="1:14">
      <c r="A138" s="197"/>
      <c r="C138" s="179" t="s">
        <v>400</v>
      </c>
      <c r="D138" s="180" t="s">
        <v>401</v>
      </c>
      <c r="E138" s="180"/>
      <c r="F138" s="181" t="s">
        <v>206</v>
      </c>
      <c r="G138" s="182">
        <f t="shared" si="7"/>
        <v>1</v>
      </c>
      <c r="H138" s="182" t="str">
        <f t="shared" si="8"/>
        <v>ON</v>
      </c>
      <c r="K138" s="84"/>
      <c r="L138" s="83"/>
      <c r="M138" s="83"/>
      <c r="N138" s="84"/>
    </row>
    <row r="139" spans="1:14">
      <c r="A139" s="197"/>
      <c r="C139" s="179" t="s">
        <v>402</v>
      </c>
      <c r="D139" s="180" t="s">
        <v>403</v>
      </c>
      <c r="E139" s="180"/>
      <c r="F139" s="181" t="s">
        <v>206</v>
      </c>
      <c r="G139" s="182">
        <f t="shared" si="7"/>
        <v>1</v>
      </c>
      <c r="H139" s="182" t="str">
        <f t="shared" si="8"/>
        <v>ON</v>
      </c>
      <c r="K139" s="84"/>
      <c r="L139" s="83"/>
      <c r="M139" s="83"/>
      <c r="N139" s="84"/>
    </row>
    <row r="140" spans="1:14">
      <c r="A140" s="197"/>
      <c r="C140" s="179" t="s">
        <v>404</v>
      </c>
      <c r="D140" s="180" t="s">
        <v>405</v>
      </c>
      <c r="E140" s="180"/>
      <c r="F140" s="181" t="s">
        <v>206</v>
      </c>
      <c r="G140" s="182">
        <f t="shared" si="7"/>
        <v>1</v>
      </c>
      <c r="H140" s="182" t="str">
        <f t="shared" si="8"/>
        <v>ON</v>
      </c>
      <c r="K140" s="84"/>
      <c r="L140" s="83"/>
      <c r="M140" s="83"/>
      <c r="N140" s="84"/>
    </row>
    <row r="141" spans="1:14">
      <c r="A141" s="197"/>
      <c r="C141" s="179" t="s">
        <v>406</v>
      </c>
      <c r="D141" s="180" t="s">
        <v>407</v>
      </c>
      <c r="E141" s="180"/>
      <c r="F141" s="181" t="s">
        <v>206</v>
      </c>
      <c r="G141" s="182">
        <f t="shared" si="7"/>
        <v>1</v>
      </c>
      <c r="H141" s="182" t="str">
        <f t="shared" si="8"/>
        <v>ON</v>
      </c>
      <c r="K141" s="84"/>
      <c r="L141" s="83"/>
      <c r="M141" s="83"/>
      <c r="N141" s="84"/>
    </row>
    <row r="142" spans="1:14">
      <c r="A142" s="197"/>
      <c r="C142" s="179" t="s">
        <v>408</v>
      </c>
      <c r="D142" s="180" t="s">
        <v>409</v>
      </c>
      <c r="E142" s="180"/>
      <c r="F142" s="181" t="s">
        <v>206</v>
      </c>
      <c r="G142" s="182">
        <f t="shared" si="7"/>
        <v>1</v>
      </c>
      <c r="H142" s="182" t="str">
        <f t="shared" si="8"/>
        <v>ON</v>
      </c>
      <c r="K142" s="84"/>
      <c r="L142" s="83"/>
      <c r="M142" s="83"/>
      <c r="N142" s="84"/>
    </row>
    <row r="143" spans="1:14">
      <c r="A143" s="197"/>
      <c r="C143" s="179" t="s">
        <v>410</v>
      </c>
      <c r="D143" s="180" t="s">
        <v>411</v>
      </c>
      <c r="E143" s="180"/>
      <c r="F143" s="181" t="s">
        <v>206</v>
      </c>
      <c r="G143" s="182">
        <f t="shared" si="7"/>
        <v>1</v>
      </c>
      <c r="H143" s="182" t="str">
        <f t="shared" si="8"/>
        <v>ON</v>
      </c>
      <c r="K143" s="84"/>
      <c r="L143" s="83"/>
      <c r="M143" s="83"/>
      <c r="N143" s="84"/>
    </row>
    <row r="144" spans="1:14">
      <c r="A144" s="197"/>
      <c r="C144" s="179" t="s">
        <v>412</v>
      </c>
      <c r="D144" s="180" t="s">
        <v>413</v>
      </c>
      <c r="E144" s="180"/>
      <c r="F144" s="181" t="s">
        <v>206</v>
      </c>
      <c r="G144" s="182">
        <f t="shared" si="7"/>
        <v>1</v>
      </c>
      <c r="H144" s="182" t="str">
        <f t="shared" si="8"/>
        <v>ON</v>
      </c>
      <c r="K144" s="84"/>
      <c r="L144" s="83"/>
      <c r="M144" s="83"/>
      <c r="N144" s="84"/>
    </row>
    <row r="145" spans="1:14">
      <c r="A145" s="197"/>
      <c r="C145" s="179" t="s">
        <v>414</v>
      </c>
      <c r="D145" s="180" t="s">
        <v>415</v>
      </c>
      <c r="E145" s="180"/>
      <c r="F145" s="181" t="s">
        <v>206</v>
      </c>
      <c r="G145" s="182">
        <f t="shared" si="7"/>
        <v>1</v>
      </c>
      <c r="H145" s="182" t="str">
        <f t="shared" si="8"/>
        <v>ON</v>
      </c>
      <c r="K145" s="84"/>
      <c r="L145" s="83"/>
      <c r="M145" s="83"/>
      <c r="N145" s="84"/>
    </row>
    <row r="146" spans="1:14">
      <c r="A146" s="197"/>
      <c r="C146" s="179" t="s">
        <v>416</v>
      </c>
      <c r="D146" s="180" t="s">
        <v>417</v>
      </c>
      <c r="E146" s="180"/>
      <c r="F146" s="181" t="s">
        <v>206</v>
      </c>
      <c r="G146" s="182">
        <f t="shared" si="7"/>
        <v>1</v>
      </c>
      <c r="H146" s="182" t="str">
        <f t="shared" si="8"/>
        <v>ON</v>
      </c>
      <c r="K146" s="84"/>
      <c r="L146" s="83"/>
      <c r="M146" s="83"/>
      <c r="N146" s="84"/>
    </row>
    <row r="147" spans="1:14">
      <c r="A147" s="197"/>
      <c r="C147" s="179" t="s">
        <v>418</v>
      </c>
      <c r="D147" s="180" t="s">
        <v>419</v>
      </c>
      <c r="E147" s="180"/>
      <c r="F147" s="181" t="s">
        <v>206</v>
      </c>
      <c r="G147" s="182">
        <f t="shared" si="7"/>
        <v>1</v>
      </c>
      <c r="H147" s="182" t="str">
        <f t="shared" si="8"/>
        <v>ON</v>
      </c>
      <c r="K147" s="84"/>
      <c r="L147" s="83"/>
      <c r="M147" s="83"/>
      <c r="N147" s="84"/>
    </row>
    <row r="148" spans="1:14">
      <c r="A148" s="197"/>
      <c r="C148" s="179" t="s">
        <v>420</v>
      </c>
      <c r="D148" s="180" t="s">
        <v>421</v>
      </c>
      <c r="E148" s="180"/>
      <c r="F148" s="181" t="s">
        <v>206</v>
      </c>
      <c r="G148" s="182">
        <f t="shared" si="7"/>
        <v>1</v>
      </c>
      <c r="H148" s="182" t="str">
        <f t="shared" si="8"/>
        <v>ON</v>
      </c>
      <c r="K148" s="84"/>
      <c r="L148" s="83"/>
      <c r="M148" s="83"/>
      <c r="N148" s="84"/>
    </row>
    <row r="149" spans="1:14">
      <c r="A149" s="197"/>
      <c r="C149" s="179" t="s">
        <v>422</v>
      </c>
      <c r="D149" s="180" t="s">
        <v>423</v>
      </c>
      <c r="E149" s="180"/>
      <c r="F149" s="181" t="s">
        <v>206</v>
      </c>
      <c r="G149" s="182">
        <f t="shared" si="7"/>
        <v>1</v>
      </c>
      <c r="H149" s="182" t="str">
        <f t="shared" si="8"/>
        <v>ON</v>
      </c>
      <c r="K149" s="84"/>
      <c r="L149" s="83"/>
      <c r="M149" s="83"/>
      <c r="N149" s="84"/>
    </row>
    <row r="150" spans="1:14">
      <c r="A150" s="197"/>
      <c r="C150" s="179" t="s">
        <v>424</v>
      </c>
      <c r="D150" s="180" t="s">
        <v>425</v>
      </c>
      <c r="E150" s="180"/>
      <c r="F150" s="181" t="s">
        <v>206</v>
      </c>
      <c r="G150" s="182">
        <f t="shared" si="7"/>
        <v>1</v>
      </c>
      <c r="H150" s="182" t="str">
        <f t="shared" si="8"/>
        <v>ON</v>
      </c>
      <c r="K150" s="84"/>
      <c r="L150" s="83"/>
      <c r="M150" s="83"/>
      <c r="N150" s="84"/>
    </row>
    <row r="151" spans="1:14">
      <c r="A151" s="197"/>
      <c r="C151" s="179" t="s">
        <v>426</v>
      </c>
      <c r="D151" s="180" t="s">
        <v>427</v>
      </c>
      <c r="E151" s="180"/>
      <c r="F151" s="181" t="s">
        <v>206</v>
      </c>
      <c r="G151" s="182">
        <f t="shared" si="7"/>
        <v>1</v>
      </c>
      <c r="H151" s="182" t="str">
        <f t="shared" si="8"/>
        <v>ON</v>
      </c>
      <c r="K151" s="84"/>
      <c r="L151" s="83"/>
      <c r="M151" s="83"/>
      <c r="N151" s="84"/>
    </row>
    <row r="152" spans="1:14">
      <c r="A152" s="197"/>
      <c r="C152" s="179" t="s">
        <v>428</v>
      </c>
      <c r="D152" s="180" t="s">
        <v>429</v>
      </c>
      <c r="E152" s="180"/>
      <c r="F152" s="181" t="s">
        <v>206</v>
      </c>
      <c r="G152" s="182">
        <f t="shared" si="7"/>
        <v>1</v>
      </c>
      <c r="H152" s="182" t="str">
        <f t="shared" si="8"/>
        <v>ON</v>
      </c>
      <c r="K152" s="84"/>
      <c r="L152" s="83"/>
      <c r="M152" s="83"/>
      <c r="N152" s="84"/>
    </row>
    <row r="153" spans="1:14">
      <c r="A153" s="197"/>
      <c r="C153" s="179" t="s">
        <v>430</v>
      </c>
      <c r="D153" s="180" t="s">
        <v>431</v>
      </c>
      <c r="E153" s="180"/>
      <c r="F153" s="181" t="s">
        <v>206</v>
      </c>
      <c r="G153" s="182">
        <f t="shared" si="7"/>
        <v>1</v>
      </c>
      <c r="H153" s="182" t="str">
        <f t="shared" si="8"/>
        <v>ON</v>
      </c>
      <c r="K153" s="84"/>
      <c r="L153" s="83"/>
      <c r="M153" s="83"/>
      <c r="N153" s="84"/>
    </row>
    <row r="154" spans="1:14">
      <c r="A154" s="197"/>
      <c r="C154" s="179" t="s">
        <v>432</v>
      </c>
      <c r="D154" s="180" t="s">
        <v>433</v>
      </c>
      <c r="E154" s="180"/>
      <c r="F154" s="181" t="s">
        <v>206</v>
      </c>
      <c r="G154" s="182">
        <f t="shared" si="7"/>
        <v>1</v>
      </c>
      <c r="H154" s="182" t="str">
        <f t="shared" si="8"/>
        <v>ON</v>
      </c>
      <c r="K154" s="84"/>
      <c r="L154" s="83"/>
      <c r="M154" s="83"/>
      <c r="N154" s="84"/>
    </row>
    <row r="155" spans="1:14">
      <c r="A155" s="197"/>
      <c r="C155" s="179" t="s">
        <v>434</v>
      </c>
      <c r="D155" s="180" t="s">
        <v>435</v>
      </c>
      <c r="E155" s="180"/>
      <c r="F155" s="181" t="s">
        <v>206</v>
      </c>
      <c r="G155" s="182">
        <f t="shared" si="7"/>
        <v>1</v>
      </c>
      <c r="H155" s="182" t="str">
        <f t="shared" si="8"/>
        <v>ON</v>
      </c>
      <c r="K155" s="84"/>
      <c r="L155" s="83"/>
      <c r="M155" s="83"/>
      <c r="N155" s="84"/>
    </row>
    <row r="156" spans="1:14">
      <c r="A156" s="197"/>
      <c r="C156" s="179" t="s">
        <v>436</v>
      </c>
      <c r="D156" s="180" t="s">
        <v>437</v>
      </c>
      <c r="E156" s="180"/>
      <c r="F156" s="181" t="s">
        <v>206</v>
      </c>
      <c r="G156" s="182">
        <f t="shared" si="7"/>
        <v>1</v>
      </c>
      <c r="H156" s="182" t="str">
        <f t="shared" si="8"/>
        <v>ON</v>
      </c>
      <c r="K156" s="84"/>
      <c r="L156" s="83"/>
      <c r="M156" s="83"/>
      <c r="N156" s="84"/>
    </row>
    <row r="157" spans="1:14">
      <c r="A157" s="197"/>
      <c r="C157" s="179" t="s">
        <v>438</v>
      </c>
      <c r="D157" s="180" t="s">
        <v>439</v>
      </c>
      <c r="E157" s="180"/>
      <c r="F157" s="181" t="s">
        <v>206</v>
      </c>
      <c r="G157" s="182">
        <f t="shared" si="7"/>
        <v>1</v>
      </c>
      <c r="H157" s="182" t="str">
        <f t="shared" si="8"/>
        <v>ON</v>
      </c>
      <c r="K157" s="84"/>
      <c r="L157" s="83"/>
      <c r="M157" s="83"/>
      <c r="N157" s="84"/>
    </row>
    <row r="158" spans="1:14">
      <c r="A158" s="197"/>
      <c r="C158" s="179" t="s">
        <v>440</v>
      </c>
      <c r="D158" s="180" t="s">
        <v>441</v>
      </c>
      <c r="E158" s="180"/>
      <c r="F158" s="181" t="s">
        <v>206</v>
      </c>
      <c r="G158" s="182">
        <f t="shared" si="7"/>
        <v>1</v>
      </c>
      <c r="H158" s="182" t="str">
        <f t="shared" si="8"/>
        <v>ON</v>
      </c>
      <c r="K158" s="84"/>
      <c r="L158" s="83"/>
      <c r="M158" s="83"/>
      <c r="N158" s="84"/>
    </row>
    <row r="159" spans="1:14">
      <c r="A159" s="197"/>
      <c r="C159" s="179" t="s">
        <v>442</v>
      </c>
      <c r="D159" s="180" t="s">
        <v>443</v>
      </c>
      <c r="E159" s="180"/>
      <c r="F159" s="181" t="s">
        <v>206</v>
      </c>
      <c r="G159" s="182">
        <f t="shared" si="7"/>
        <v>1</v>
      </c>
      <c r="H159" s="182" t="str">
        <f t="shared" si="8"/>
        <v>ON</v>
      </c>
      <c r="K159" s="84"/>
      <c r="L159" s="83"/>
      <c r="M159" s="83"/>
      <c r="N159" s="84"/>
    </row>
    <row r="160" spans="1:14">
      <c r="A160" s="197"/>
      <c r="C160" s="179" t="s">
        <v>444</v>
      </c>
      <c r="D160" s="180" t="s">
        <v>445</v>
      </c>
      <c r="E160" s="180"/>
      <c r="F160" s="181" t="s">
        <v>206</v>
      </c>
      <c r="G160" s="182">
        <f t="shared" si="7"/>
        <v>1</v>
      </c>
      <c r="H160" s="182" t="str">
        <f t="shared" si="8"/>
        <v>ON</v>
      </c>
      <c r="K160" s="84"/>
      <c r="L160" s="83"/>
      <c r="M160" s="83"/>
      <c r="N160" s="84"/>
    </row>
    <row r="161" spans="1:14">
      <c r="A161" s="197"/>
      <c r="C161" s="179" t="s">
        <v>446</v>
      </c>
      <c r="D161" s="180" t="s">
        <v>447</v>
      </c>
      <c r="E161" s="180"/>
      <c r="F161" s="181" t="s">
        <v>206</v>
      </c>
      <c r="G161" s="182">
        <f t="shared" si="7"/>
        <v>1</v>
      </c>
      <c r="H161" s="182" t="str">
        <f t="shared" si="8"/>
        <v>ON</v>
      </c>
      <c r="K161" s="84"/>
      <c r="L161" s="83"/>
      <c r="M161" s="83"/>
      <c r="N161" s="84"/>
    </row>
    <row r="162" spans="1:14">
      <c r="A162" s="197"/>
      <c r="C162" s="179" t="s">
        <v>448</v>
      </c>
      <c r="D162" s="180" t="s">
        <v>449</v>
      </c>
      <c r="E162" s="180"/>
      <c r="F162" s="181" t="s">
        <v>206</v>
      </c>
      <c r="G162" s="182">
        <f t="shared" si="7"/>
        <v>1</v>
      </c>
      <c r="H162" s="182" t="str">
        <f t="shared" si="8"/>
        <v>ON</v>
      </c>
      <c r="K162" s="84"/>
      <c r="L162" s="83"/>
      <c r="M162" s="83"/>
      <c r="N162" s="84"/>
    </row>
    <row r="163" spans="1:14">
      <c r="A163" s="197"/>
      <c r="C163" s="179" t="s">
        <v>450</v>
      </c>
      <c r="D163" s="180" t="s">
        <v>451</v>
      </c>
      <c r="E163" s="180"/>
      <c r="F163" s="181" t="s">
        <v>206</v>
      </c>
      <c r="G163" s="182">
        <f t="shared" si="7"/>
        <v>1</v>
      </c>
      <c r="H163" s="182" t="str">
        <f t="shared" si="8"/>
        <v>ON</v>
      </c>
      <c r="K163" s="84"/>
      <c r="L163" s="83"/>
      <c r="M163" s="83"/>
      <c r="N163" s="84"/>
    </row>
    <row r="164" spans="1:14">
      <c r="A164" s="197"/>
      <c r="C164" s="179" t="s">
        <v>452</v>
      </c>
      <c r="D164" s="180" t="s">
        <v>453</v>
      </c>
      <c r="E164" s="180"/>
      <c r="F164" s="181" t="s">
        <v>206</v>
      </c>
      <c r="G164" s="182">
        <f t="shared" si="7"/>
        <v>1</v>
      </c>
      <c r="H164" s="182" t="str">
        <f t="shared" si="8"/>
        <v>ON</v>
      </c>
      <c r="K164" s="84"/>
      <c r="L164" s="83"/>
      <c r="M164" s="83"/>
      <c r="N164" s="84"/>
    </row>
    <row r="165" spans="1:14">
      <c r="A165" s="197"/>
      <c r="C165" s="179" t="s">
        <v>454</v>
      </c>
      <c r="D165" s="180" t="s">
        <v>455</v>
      </c>
      <c r="E165" s="180"/>
      <c r="F165" s="181" t="s">
        <v>206</v>
      </c>
      <c r="G165" s="182">
        <f t="shared" si="7"/>
        <v>1</v>
      </c>
      <c r="H165" s="182" t="str">
        <f t="shared" si="8"/>
        <v>ON</v>
      </c>
      <c r="K165" s="84"/>
      <c r="L165" s="83"/>
      <c r="M165" s="83"/>
      <c r="N165" s="84"/>
    </row>
    <row r="166" spans="1:14">
      <c r="A166" s="197"/>
      <c r="C166" s="179" t="s">
        <v>456</v>
      </c>
      <c r="D166" s="180" t="s">
        <v>457</v>
      </c>
      <c r="E166" s="180"/>
      <c r="F166" s="181" t="s">
        <v>206</v>
      </c>
      <c r="G166" s="182">
        <f t="shared" si="7"/>
        <v>1</v>
      </c>
      <c r="H166" s="182" t="str">
        <f t="shared" si="8"/>
        <v>ON</v>
      </c>
      <c r="K166" s="84"/>
      <c r="L166" s="83"/>
      <c r="M166" s="83"/>
      <c r="N166" s="84"/>
    </row>
    <row r="167" spans="1:14">
      <c r="A167" s="197"/>
      <c r="C167" s="179" t="s">
        <v>458</v>
      </c>
      <c r="D167" s="180" t="s">
        <v>459</v>
      </c>
      <c r="E167" s="180"/>
      <c r="F167" s="181" t="s">
        <v>206</v>
      </c>
      <c r="G167" s="182">
        <f t="shared" si="7"/>
        <v>1</v>
      </c>
      <c r="H167" s="182" t="str">
        <f t="shared" si="8"/>
        <v>ON</v>
      </c>
      <c r="K167" s="84"/>
      <c r="L167" s="83"/>
      <c r="M167" s="83"/>
      <c r="N167" s="84"/>
    </row>
    <row r="168" spans="1:14">
      <c r="A168" s="197"/>
      <c r="C168" s="179" t="s">
        <v>460</v>
      </c>
      <c r="D168" s="180" t="s">
        <v>461</v>
      </c>
      <c r="E168" s="180"/>
      <c r="F168" s="181" t="s">
        <v>206</v>
      </c>
      <c r="G168" s="182">
        <f t="shared" si="7"/>
        <v>1</v>
      </c>
      <c r="H168" s="182" t="str">
        <f t="shared" si="8"/>
        <v>ON</v>
      </c>
      <c r="K168" s="84"/>
      <c r="L168" s="83"/>
      <c r="M168" s="83"/>
      <c r="N168" s="84"/>
    </row>
    <row r="169" spans="1:14">
      <c r="A169" s="197"/>
      <c r="C169" s="179" t="s">
        <v>462</v>
      </c>
      <c r="D169" s="180" t="s">
        <v>463</v>
      </c>
      <c r="E169" s="180"/>
      <c r="F169" s="181" t="s">
        <v>206</v>
      </c>
      <c r="G169" s="182">
        <f t="shared" si="7"/>
        <v>1</v>
      </c>
      <c r="H169" s="182" t="str">
        <f t="shared" si="8"/>
        <v>ON</v>
      </c>
      <c r="K169" s="84"/>
      <c r="L169" s="83"/>
      <c r="M169" s="83"/>
      <c r="N169" s="84"/>
    </row>
    <row r="170" spans="1:14">
      <c r="A170" s="197"/>
      <c r="C170" s="179" t="s">
        <v>464</v>
      </c>
      <c r="D170" s="180" t="s">
        <v>465</v>
      </c>
      <c r="E170" s="180"/>
      <c r="F170" s="181" t="s">
        <v>206</v>
      </c>
      <c r="G170" s="182">
        <f t="shared" si="7"/>
        <v>1</v>
      </c>
      <c r="H170" s="182" t="str">
        <f t="shared" si="8"/>
        <v>ON</v>
      </c>
      <c r="K170" s="84"/>
      <c r="L170" s="83"/>
      <c r="M170" s="83"/>
      <c r="N170" s="84"/>
    </row>
    <row r="171" spans="1:14">
      <c r="C171" s="179" t="s">
        <v>466</v>
      </c>
      <c r="D171" s="180" t="s">
        <v>467</v>
      </c>
      <c r="E171" s="180"/>
      <c r="F171" s="181" t="s">
        <v>206</v>
      </c>
      <c r="G171" s="182">
        <f t="shared" si="7"/>
        <v>1</v>
      </c>
      <c r="H171" s="182" t="str">
        <f t="shared" si="8"/>
        <v>ON</v>
      </c>
      <c r="K171" s="84"/>
      <c r="L171" s="83"/>
      <c r="M171" s="83"/>
      <c r="N171" s="84"/>
    </row>
    <row r="172" spans="1:14">
      <c r="C172" s="179" t="s">
        <v>468</v>
      </c>
      <c r="D172" s="180" t="s">
        <v>469</v>
      </c>
      <c r="E172" s="180"/>
      <c r="F172" s="181" t="s">
        <v>206</v>
      </c>
      <c r="G172" s="182">
        <f t="shared" si="7"/>
        <v>1</v>
      </c>
      <c r="H172" s="182" t="str">
        <f t="shared" si="8"/>
        <v>ON</v>
      </c>
      <c r="K172" s="84"/>
      <c r="L172" s="83"/>
      <c r="M172" s="83"/>
      <c r="N172" s="84"/>
    </row>
    <row r="173" spans="1:14">
      <c r="C173" s="179" t="s">
        <v>470</v>
      </c>
      <c r="D173" s="180" t="s">
        <v>471</v>
      </c>
      <c r="E173" s="180"/>
      <c r="F173" s="181" t="s">
        <v>206</v>
      </c>
      <c r="G173" s="182">
        <f t="shared" si="7"/>
        <v>1</v>
      </c>
      <c r="H173" s="182" t="str">
        <f t="shared" si="8"/>
        <v>ON</v>
      </c>
      <c r="K173" s="84"/>
      <c r="L173" s="83"/>
      <c r="M173" s="83"/>
      <c r="N173" s="84"/>
    </row>
    <row r="174" spans="1:14">
      <c r="C174" s="179" t="s">
        <v>472</v>
      </c>
      <c r="D174" s="180" t="s">
        <v>473</v>
      </c>
      <c r="E174" s="180"/>
      <c r="F174" s="181" t="s">
        <v>206</v>
      </c>
      <c r="G174" s="182">
        <f t="shared" si="7"/>
        <v>1</v>
      </c>
      <c r="H174" s="182" t="str">
        <f t="shared" si="8"/>
        <v>ON</v>
      </c>
      <c r="K174" s="84"/>
      <c r="L174" s="83"/>
      <c r="M174" s="83"/>
      <c r="N174" s="84"/>
    </row>
    <row r="175" spans="1:14">
      <c r="C175" s="179" t="s">
        <v>474</v>
      </c>
      <c r="D175" s="180" t="s">
        <v>475</v>
      </c>
      <c r="E175" s="180"/>
      <c r="F175" s="181" t="s">
        <v>206</v>
      </c>
      <c r="G175" s="182">
        <f t="shared" si="7"/>
        <v>1</v>
      </c>
      <c r="H175" s="182" t="str">
        <f t="shared" si="8"/>
        <v>ON</v>
      </c>
      <c r="K175" s="84"/>
      <c r="L175" s="83"/>
      <c r="M175" s="83"/>
      <c r="N175" s="84"/>
    </row>
    <row r="176" spans="1:14">
      <c r="C176" s="179" t="s">
        <v>476</v>
      </c>
      <c r="D176" s="180" t="s">
        <v>477</v>
      </c>
      <c r="E176" s="180"/>
      <c r="F176" s="181" t="s">
        <v>206</v>
      </c>
      <c r="G176" s="182">
        <f t="shared" si="7"/>
        <v>1</v>
      </c>
      <c r="H176" s="182" t="str">
        <f t="shared" si="8"/>
        <v>ON</v>
      </c>
      <c r="K176" s="84"/>
      <c r="L176" s="83"/>
      <c r="M176" s="83"/>
      <c r="N176" s="84"/>
    </row>
    <row r="177" spans="3:14">
      <c r="C177" s="179" t="s">
        <v>478</v>
      </c>
      <c r="D177" s="180" t="s">
        <v>479</v>
      </c>
      <c r="E177" s="180"/>
      <c r="F177" s="181" t="s">
        <v>206</v>
      </c>
      <c r="G177" s="182">
        <f t="shared" si="7"/>
        <v>1</v>
      </c>
      <c r="H177" s="182" t="str">
        <f t="shared" si="8"/>
        <v>ON</v>
      </c>
      <c r="K177" s="84"/>
      <c r="L177" s="83"/>
      <c r="M177" s="83"/>
      <c r="N177" s="84"/>
    </row>
    <row r="178" spans="3:14">
      <c r="C178" s="179" t="s">
        <v>480</v>
      </c>
      <c r="D178" s="180" t="s">
        <v>481</v>
      </c>
      <c r="E178" s="180"/>
      <c r="F178" s="181" t="s">
        <v>206</v>
      </c>
      <c r="G178" s="182">
        <f t="shared" si="7"/>
        <v>1</v>
      </c>
      <c r="H178" s="182" t="str">
        <f t="shared" si="8"/>
        <v>ON</v>
      </c>
      <c r="K178" s="84"/>
      <c r="L178" s="83"/>
      <c r="M178" s="83"/>
      <c r="N178" s="84"/>
    </row>
    <row r="179" spans="3:14">
      <c r="C179" s="179" t="s">
        <v>482</v>
      </c>
      <c r="D179" s="180" t="s">
        <v>483</v>
      </c>
      <c r="E179" s="180"/>
      <c r="F179" s="181" t="s">
        <v>206</v>
      </c>
      <c r="G179" s="182">
        <f t="shared" si="7"/>
        <v>1</v>
      </c>
      <c r="H179" s="182" t="str">
        <f t="shared" si="8"/>
        <v>ON</v>
      </c>
      <c r="K179" s="84"/>
      <c r="L179" s="83"/>
      <c r="M179" s="83"/>
      <c r="N179" s="84"/>
    </row>
    <row r="180" spans="3:14">
      <c r="C180" s="179" t="s">
        <v>484</v>
      </c>
      <c r="D180" s="180" t="s">
        <v>485</v>
      </c>
      <c r="E180" s="180"/>
      <c r="F180" s="181" t="s">
        <v>206</v>
      </c>
      <c r="G180" s="182">
        <f t="shared" si="7"/>
        <v>1</v>
      </c>
      <c r="H180" s="182" t="str">
        <f t="shared" si="8"/>
        <v>ON</v>
      </c>
      <c r="K180" s="84"/>
      <c r="L180" s="83"/>
      <c r="M180" s="83"/>
      <c r="N180" s="84"/>
    </row>
    <row r="181" spans="3:14">
      <c r="C181" s="179" t="s">
        <v>486</v>
      </c>
      <c r="D181" s="180" t="s">
        <v>487</v>
      </c>
      <c r="E181" s="180"/>
      <c r="F181" s="181" t="s">
        <v>206</v>
      </c>
      <c r="G181" s="182">
        <f t="shared" si="7"/>
        <v>1</v>
      </c>
      <c r="H181" s="182" t="str">
        <f t="shared" si="8"/>
        <v>ON</v>
      </c>
      <c r="K181" s="84"/>
      <c r="L181" s="83"/>
      <c r="M181" s="83"/>
      <c r="N181" s="84"/>
    </row>
    <row r="182" spans="3:14">
      <c r="C182" s="179" t="s">
        <v>488</v>
      </c>
      <c r="D182" s="180" t="s">
        <v>489</v>
      </c>
      <c r="E182" s="180"/>
      <c r="F182" s="181" t="s">
        <v>206</v>
      </c>
      <c r="G182" s="182">
        <f t="shared" si="7"/>
        <v>1</v>
      </c>
      <c r="H182" s="182" t="str">
        <f t="shared" si="8"/>
        <v>ON</v>
      </c>
      <c r="K182" s="84"/>
      <c r="L182" s="83"/>
      <c r="M182" s="83"/>
      <c r="N182" s="84"/>
    </row>
    <row r="183" spans="3:14">
      <c r="C183" s="179" t="s">
        <v>490</v>
      </c>
      <c r="D183" s="180" t="s">
        <v>491</v>
      </c>
      <c r="E183" s="180"/>
      <c r="F183" s="181" t="s">
        <v>206</v>
      </c>
      <c r="G183" s="182">
        <f t="shared" si="7"/>
        <v>1</v>
      </c>
      <c r="H183" s="182" t="str">
        <f t="shared" si="8"/>
        <v>ON</v>
      </c>
      <c r="K183" s="84"/>
      <c r="L183" s="83"/>
      <c r="M183" s="83"/>
      <c r="N183" s="84"/>
    </row>
    <row r="184" spans="3:14">
      <c r="C184" s="179" t="s">
        <v>492</v>
      </c>
      <c r="D184" s="180" t="s">
        <v>493</v>
      </c>
      <c r="E184" s="180"/>
      <c r="F184" s="181" t="s">
        <v>206</v>
      </c>
      <c r="G184" s="182">
        <f t="shared" si="7"/>
        <v>1</v>
      </c>
      <c r="H184" s="182" t="str">
        <f t="shared" si="8"/>
        <v>ON</v>
      </c>
      <c r="K184" s="84"/>
      <c r="L184" s="83"/>
      <c r="M184" s="83"/>
      <c r="N184" s="84"/>
    </row>
    <row r="185" spans="3:14">
      <c r="C185" s="179" t="s">
        <v>494</v>
      </c>
      <c r="D185" s="180" t="s">
        <v>495</v>
      </c>
      <c r="E185" s="180"/>
      <c r="F185" s="181" t="s">
        <v>206</v>
      </c>
      <c r="G185" s="182">
        <f t="shared" si="7"/>
        <v>1</v>
      </c>
      <c r="H185" s="182" t="str">
        <f t="shared" si="8"/>
        <v>ON</v>
      </c>
      <c r="K185" s="84"/>
      <c r="L185" s="83"/>
      <c r="M185" s="83"/>
      <c r="N185" s="84"/>
    </row>
    <row r="186" spans="3:14">
      <c r="C186" s="179" t="s">
        <v>496</v>
      </c>
      <c r="D186" s="180" t="s">
        <v>497</v>
      </c>
      <c r="E186" s="180"/>
      <c r="F186" s="181" t="s">
        <v>206</v>
      </c>
      <c r="G186" s="182">
        <f t="shared" si="7"/>
        <v>1</v>
      </c>
      <c r="H186" s="182" t="str">
        <f t="shared" si="8"/>
        <v>ON</v>
      </c>
      <c r="K186" s="84"/>
      <c r="L186" s="83"/>
      <c r="M186" s="83"/>
      <c r="N186" s="84"/>
    </row>
    <row r="187" spans="3:14">
      <c r="C187" s="179" t="s">
        <v>498</v>
      </c>
      <c r="D187" s="180" t="s">
        <v>499</v>
      </c>
      <c r="E187" s="180"/>
      <c r="F187" s="181" t="s">
        <v>206</v>
      </c>
      <c r="G187" s="182">
        <f t="shared" si="7"/>
        <v>1</v>
      </c>
      <c r="H187" s="182" t="str">
        <f t="shared" si="8"/>
        <v>ON</v>
      </c>
      <c r="K187" s="84"/>
      <c r="L187" s="83"/>
      <c r="M187" s="83"/>
      <c r="N187" s="84"/>
    </row>
    <row r="188" spans="3:14">
      <c r="C188" s="179" t="s">
        <v>500</v>
      </c>
      <c r="D188" s="180" t="s">
        <v>501</v>
      </c>
      <c r="E188" s="180"/>
      <c r="F188" s="181" t="s">
        <v>206</v>
      </c>
      <c r="G188" s="182">
        <f t="shared" si="7"/>
        <v>1</v>
      </c>
      <c r="H188" s="182" t="str">
        <f t="shared" si="8"/>
        <v>ON</v>
      </c>
      <c r="K188" s="84"/>
      <c r="L188" s="83"/>
      <c r="M188" s="83"/>
      <c r="N188" s="84"/>
    </row>
    <row r="189" spans="3:14">
      <c r="C189" s="179" t="s">
        <v>502</v>
      </c>
      <c r="D189" s="180" t="s">
        <v>503</v>
      </c>
      <c r="E189" s="180"/>
      <c r="F189" s="181" t="s">
        <v>206</v>
      </c>
      <c r="G189" s="182">
        <f t="shared" si="7"/>
        <v>1</v>
      </c>
      <c r="H189" s="182" t="str">
        <f t="shared" si="8"/>
        <v>ON</v>
      </c>
      <c r="K189" s="84"/>
      <c r="L189" s="83"/>
      <c r="M189" s="83"/>
      <c r="N189" s="84"/>
    </row>
    <row r="190" spans="3:14">
      <c r="C190" s="179" t="s">
        <v>504</v>
      </c>
      <c r="D190" s="180" t="s">
        <v>505</v>
      </c>
      <c r="E190" s="180"/>
      <c r="F190" s="181" t="s">
        <v>206</v>
      </c>
      <c r="G190" s="182">
        <f t="shared" si="7"/>
        <v>1</v>
      </c>
      <c r="H190" s="182" t="str">
        <f t="shared" si="8"/>
        <v>ON</v>
      </c>
      <c r="K190" s="84"/>
      <c r="L190" s="83"/>
      <c r="M190" s="83"/>
      <c r="N190" s="84"/>
    </row>
    <row r="191" spans="3:14">
      <c r="C191" s="179" t="s">
        <v>506</v>
      </c>
      <c r="D191" s="180" t="s">
        <v>507</v>
      </c>
      <c r="E191" s="180"/>
      <c r="F191" s="181" t="s">
        <v>206</v>
      </c>
      <c r="G191" s="182">
        <f t="shared" si="7"/>
        <v>1</v>
      </c>
      <c r="H191" s="182" t="str">
        <f t="shared" si="8"/>
        <v>ON</v>
      </c>
      <c r="K191" s="84"/>
      <c r="L191" s="83"/>
      <c r="M191" s="83"/>
      <c r="N191" s="84"/>
    </row>
    <row r="192" spans="3:14">
      <c r="C192" s="179" t="s">
        <v>508</v>
      </c>
      <c r="D192" s="180" t="s">
        <v>509</v>
      </c>
      <c r="E192" s="180"/>
      <c r="F192" s="181" t="s">
        <v>206</v>
      </c>
      <c r="G192" s="182">
        <f t="shared" si="7"/>
        <v>1</v>
      </c>
      <c r="H192" s="182" t="str">
        <f t="shared" si="8"/>
        <v>ON</v>
      </c>
      <c r="K192" s="84"/>
      <c r="L192" s="83"/>
      <c r="M192" s="83"/>
      <c r="N192" s="84"/>
    </row>
    <row r="193" spans="2:14">
      <c r="C193" s="179" t="s">
        <v>510</v>
      </c>
      <c r="D193" s="180" t="s">
        <v>511</v>
      </c>
      <c r="E193" s="180"/>
      <c r="F193" s="181" t="s">
        <v>206</v>
      </c>
      <c r="G193" s="182">
        <f t="shared" si="7"/>
        <v>1</v>
      </c>
      <c r="H193" s="182" t="str">
        <f t="shared" si="8"/>
        <v>ON</v>
      </c>
      <c r="K193" s="84"/>
      <c r="L193" s="83"/>
      <c r="M193" s="83"/>
      <c r="N193" s="84"/>
    </row>
    <row r="194" spans="2:14">
      <c r="C194" s="179" t="s">
        <v>512</v>
      </c>
      <c r="D194" s="180" t="s">
        <v>513</v>
      </c>
      <c r="E194" s="180"/>
      <c r="F194" s="181" t="s">
        <v>206</v>
      </c>
      <c r="G194" s="182">
        <f t="shared" si="7"/>
        <v>1</v>
      </c>
      <c r="H194" s="182" t="str">
        <f t="shared" si="8"/>
        <v>ON</v>
      </c>
      <c r="K194" s="84"/>
      <c r="L194" s="83"/>
      <c r="M194" s="83"/>
      <c r="N194" s="84"/>
    </row>
    <row r="195" spans="2:14">
      <c r="C195" s="179" t="s">
        <v>514</v>
      </c>
      <c r="D195" s="180" t="s">
        <v>515</v>
      </c>
      <c r="E195" s="180"/>
      <c r="F195" s="181" t="s">
        <v>206</v>
      </c>
      <c r="G195" s="182">
        <f t="shared" si="7"/>
        <v>1</v>
      </c>
      <c r="H195" s="182" t="str">
        <f t="shared" si="8"/>
        <v>ON</v>
      </c>
      <c r="K195" s="84"/>
      <c r="L195" s="83"/>
      <c r="M195" s="83"/>
      <c r="N195" s="84"/>
    </row>
    <row r="196" spans="2:14">
      <c r="C196" s="179" t="s">
        <v>516</v>
      </c>
      <c r="D196" s="180" t="s">
        <v>517</v>
      </c>
      <c r="E196" s="180"/>
      <c r="F196" s="181" t="s">
        <v>206</v>
      </c>
      <c r="G196" s="182">
        <f t="shared" si="7"/>
        <v>1</v>
      </c>
      <c r="H196" s="182" t="str">
        <f t="shared" si="8"/>
        <v>ON</v>
      </c>
      <c r="K196" s="84"/>
      <c r="L196" s="83"/>
      <c r="M196" s="83"/>
      <c r="N196" s="84"/>
    </row>
    <row r="197" spans="2:14">
      <c r="C197" s="179" t="s">
        <v>518</v>
      </c>
      <c r="D197" s="180" t="s">
        <v>519</v>
      </c>
      <c r="E197" s="180"/>
      <c r="F197" s="181" t="s">
        <v>206</v>
      </c>
      <c r="G197" s="182">
        <f t="shared" si="7"/>
        <v>1</v>
      </c>
      <c r="H197" s="182" t="str">
        <f t="shared" si="8"/>
        <v>ON</v>
      </c>
      <c r="K197" s="84"/>
      <c r="L197" s="83"/>
      <c r="M197" s="83"/>
      <c r="N197" s="84"/>
    </row>
    <row r="198" spans="2:14">
      <c r="C198" s="179" t="s">
        <v>520</v>
      </c>
      <c r="D198" s="180" t="s">
        <v>521</v>
      </c>
      <c r="E198" s="180"/>
      <c r="F198" s="181" t="s">
        <v>206</v>
      </c>
      <c r="G198" s="182">
        <f t="shared" si="7"/>
        <v>1</v>
      </c>
      <c r="H198" s="182" t="str">
        <f t="shared" si="8"/>
        <v>ON</v>
      </c>
      <c r="K198" s="84"/>
      <c r="L198" s="83"/>
      <c r="M198" s="83"/>
      <c r="N198" s="84"/>
    </row>
    <row r="199" spans="2:14">
      <c r="C199" s="179" t="s">
        <v>522</v>
      </c>
      <c r="D199" s="180" t="s">
        <v>523</v>
      </c>
      <c r="E199" s="180"/>
      <c r="F199" s="181" t="s">
        <v>206</v>
      </c>
      <c r="G199" s="182">
        <f t="shared" si="7"/>
        <v>1</v>
      </c>
      <c r="H199" s="182" t="str">
        <f t="shared" si="8"/>
        <v>ON</v>
      </c>
      <c r="K199" s="84"/>
      <c r="L199" s="83"/>
      <c r="M199" s="83"/>
      <c r="N199" s="84"/>
    </row>
    <row r="200" spans="2:14">
      <c r="C200" s="179" t="s">
        <v>524</v>
      </c>
      <c r="D200" s="180" t="s">
        <v>525</v>
      </c>
      <c r="E200" s="180"/>
      <c r="F200" s="181" t="s">
        <v>206</v>
      </c>
      <c r="G200" s="182">
        <f t="shared" si="7"/>
        <v>1</v>
      </c>
      <c r="H200" s="182" t="str">
        <f t="shared" ref="H200:H201" si="9">IF(G200=1,"ON",IF(G200=0,"OFF",0))</f>
        <v>ON</v>
      </c>
      <c r="K200" s="84"/>
      <c r="L200" s="83"/>
      <c r="M200" s="83"/>
      <c r="N200" s="84"/>
    </row>
    <row r="201" spans="2:14">
      <c r="B201" s="165"/>
      <c r="C201" s="179" t="s">
        <v>526</v>
      </c>
      <c r="D201" s="180" t="s">
        <v>527</v>
      </c>
      <c r="E201" s="180"/>
      <c r="F201" s="181" t="s">
        <v>206</v>
      </c>
      <c r="G201" s="182">
        <f t="shared" si="7"/>
        <v>1</v>
      </c>
      <c r="H201" s="182" t="str">
        <f t="shared" si="9"/>
        <v>ON</v>
      </c>
      <c r="K201" s="84"/>
      <c r="L201" s="83"/>
      <c r="M201" s="83"/>
      <c r="N201" s="84"/>
    </row>
    <row r="202" spans="2:14" ht="3.95" customHeight="1">
      <c r="B202" s="175"/>
      <c r="C202" s="176"/>
      <c r="D202" s="176"/>
      <c r="E202" s="176"/>
      <c r="F202" s="176"/>
      <c r="G202" s="183"/>
      <c r="H202" s="183"/>
      <c r="K202" s="84"/>
      <c r="L202" s="83"/>
      <c r="M202" s="83"/>
      <c r="N202" s="84"/>
    </row>
    <row r="203" spans="2:14">
      <c r="B203" s="182">
        <f>COUNTA(Constant_Descriptor)</f>
        <v>130</v>
      </c>
      <c r="E203" s="163"/>
      <c r="K203" s="84"/>
      <c r="L203" s="83"/>
      <c r="M203" s="83"/>
      <c r="N203" s="84"/>
    </row>
    <row r="204" spans="2:14">
      <c r="B204" s="165"/>
      <c r="E204" s="163"/>
      <c r="K204" s="84"/>
      <c r="L204" s="83"/>
      <c r="M204" s="83"/>
      <c r="N204" s="84"/>
    </row>
    <row r="205" spans="2:14">
      <c r="B205" s="165"/>
      <c r="E205" s="163"/>
      <c r="K205" s="84"/>
      <c r="L205" s="83"/>
      <c r="M205" s="83"/>
      <c r="N205" s="184"/>
    </row>
    <row r="206" spans="2:14">
      <c r="B206" s="169" t="s">
        <v>528</v>
      </c>
      <c r="C206" s="169"/>
      <c r="D206" s="169"/>
      <c r="E206" s="169"/>
      <c r="F206" s="169"/>
      <c r="G206" s="169"/>
      <c r="H206" s="169"/>
      <c r="I206" s="169"/>
      <c r="J206" s="169"/>
      <c r="K206" s="169"/>
      <c r="L206" s="169"/>
      <c r="M206" s="169"/>
      <c r="N206" s="169"/>
    </row>
    <row r="207" spans="2:14">
      <c r="B207" s="165"/>
      <c r="E207" s="163"/>
      <c r="K207" s="84"/>
      <c r="L207" s="83"/>
      <c r="M207" s="83"/>
      <c r="N207" s="84"/>
    </row>
    <row r="208" spans="2:14">
      <c r="B208" s="170" t="s">
        <v>528</v>
      </c>
      <c r="C208" s="171" t="s">
        <v>198</v>
      </c>
      <c r="D208" s="172" t="s">
        <v>199</v>
      </c>
      <c r="E208" s="172" t="s">
        <v>200</v>
      </c>
      <c r="F208" s="173" t="s">
        <v>201</v>
      </c>
      <c r="K208" s="84"/>
      <c r="L208" s="83"/>
      <c r="M208" s="83"/>
      <c r="N208" s="84"/>
    </row>
    <row r="209" spans="2:14" ht="3.95" customHeight="1">
      <c r="B209" s="175"/>
      <c r="C209" s="176"/>
      <c r="D209" s="177"/>
      <c r="E209" s="177"/>
      <c r="F209" s="178"/>
      <c r="K209" s="84"/>
      <c r="L209" s="83"/>
      <c r="M209" s="83"/>
      <c r="N209" s="84"/>
    </row>
    <row r="210" spans="2:14">
      <c r="C210" s="179" t="s">
        <v>529</v>
      </c>
      <c r="D210" s="180" t="s">
        <v>530</v>
      </c>
      <c r="E210" s="180"/>
      <c r="F210" s="181" t="s">
        <v>206</v>
      </c>
      <c r="G210" s="182">
        <f t="shared" ref="G210:G217" si="10">IF($F210="y",1,IF($F210="N",0))</f>
        <v>1</v>
      </c>
      <c r="K210" s="84"/>
      <c r="L210" s="83"/>
      <c r="M210" s="83"/>
      <c r="N210" s="84"/>
    </row>
    <row r="211" spans="2:14">
      <c r="C211" s="179" t="s">
        <v>531</v>
      </c>
      <c r="D211" s="180" t="s">
        <v>532</v>
      </c>
      <c r="E211" s="180"/>
      <c r="F211" s="181" t="s">
        <v>206</v>
      </c>
      <c r="G211" s="182">
        <f t="shared" si="10"/>
        <v>1</v>
      </c>
      <c r="K211" s="84"/>
      <c r="L211" s="83"/>
      <c r="M211" s="83"/>
      <c r="N211" s="84"/>
    </row>
    <row r="212" spans="2:14">
      <c r="B212" s="165"/>
      <c r="C212" s="179" t="s">
        <v>533</v>
      </c>
      <c r="D212" s="180" t="s">
        <v>534</v>
      </c>
      <c r="E212" s="180"/>
      <c r="F212" s="181" t="s">
        <v>206</v>
      </c>
      <c r="G212" s="182">
        <f t="shared" si="10"/>
        <v>1</v>
      </c>
      <c r="K212" s="84"/>
      <c r="L212" s="83"/>
      <c r="M212" s="83"/>
      <c r="N212" s="84"/>
    </row>
    <row r="213" spans="2:14">
      <c r="B213" s="165"/>
      <c r="C213" s="179" t="s">
        <v>535</v>
      </c>
      <c r="D213" s="180" t="s">
        <v>536</v>
      </c>
      <c r="E213" s="180"/>
      <c r="F213" s="181" t="s">
        <v>206</v>
      </c>
      <c r="G213" s="182">
        <f t="shared" si="10"/>
        <v>1</v>
      </c>
      <c r="K213" s="84"/>
      <c r="L213" s="83"/>
      <c r="M213" s="83"/>
      <c r="N213" s="84"/>
    </row>
    <row r="214" spans="2:14">
      <c r="B214" s="165"/>
      <c r="C214" s="179" t="s">
        <v>537</v>
      </c>
      <c r="D214" s="180"/>
      <c r="E214" s="180"/>
      <c r="F214" s="181" t="s">
        <v>206</v>
      </c>
      <c r="G214" s="182">
        <f t="shared" si="10"/>
        <v>1</v>
      </c>
      <c r="K214" s="84"/>
      <c r="L214" s="83"/>
      <c r="M214" s="83"/>
      <c r="N214" s="84"/>
    </row>
    <row r="215" spans="2:14">
      <c r="B215" s="165"/>
      <c r="C215" s="179" t="s">
        <v>537</v>
      </c>
      <c r="D215" s="180"/>
      <c r="E215" s="180"/>
      <c r="F215" s="181" t="s">
        <v>206</v>
      </c>
      <c r="G215" s="182">
        <f t="shared" si="10"/>
        <v>1</v>
      </c>
      <c r="K215" s="84"/>
      <c r="L215" s="83"/>
      <c r="M215" s="83"/>
      <c r="N215" s="84"/>
    </row>
    <row r="216" spans="2:14">
      <c r="B216" s="165"/>
      <c r="C216" s="179" t="s">
        <v>537</v>
      </c>
      <c r="D216" s="180"/>
      <c r="E216" s="180"/>
      <c r="F216" s="181" t="s">
        <v>206</v>
      </c>
      <c r="G216" s="182">
        <f t="shared" si="10"/>
        <v>1</v>
      </c>
      <c r="K216" s="84"/>
      <c r="L216" s="83"/>
      <c r="M216" s="83"/>
      <c r="N216" s="84"/>
    </row>
    <row r="217" spans="2:14">
      <c r="B217" s="165"/>
      <c r="C217" s="179" t="s">
        <v>537</v>
      </c>
      <c r="D217" s="180"/>
      <c r="E217" s="180"/>
      <c r="F217" s="181" t="s">
        <v>206</v>
      </c>
      <c r="G217" s="182">
        <f t="shared" si="10"/>
        <v>1</v>
      </c>
      <c r="K217" s="84"/>
      <c r="L217" s="83"/>
      <c r="M217" s="83"/>
      <c r="N217" s="84"/>
    </row>
    <row r="218" spans="2:14">
      <c r="B218" s="165"/>
      <c r="E218" s="163"/>
      <c r="K218" s="84"/>
      <c r="L218" s="83"/>
      <c r="M218" s="83"/>
      <c r="N218" s="84"/>
    </row>
    <row r="219" spans="2:14">
      <c r="B219" s="169" t="s">
        <v>538</v>
      </c>
      <c r="C219" s="169"/>
      <c r="D219" s="169"/>
      <c r="E219" s="169"/>
      <c r="F219" s="169"/>
      <c r="G219" s="169"/>
      <c r="H219" s="169"/>
      <c r="I219" s="169"/>
      <c r="J219" s="169"/>
      <c r="K219" s="169"/>
      <c r="L219" s="169"/>
      <c r="M219" s="169"/>
      <c r="N219" s="169"/>
    </row>
    <row r="220" spans="2:14">
      <c r="B220" s="165"/>
      <c r="E220" s="163"/>
      <c r="K220" s="84"/>
      <c r="L220" s="83"/>
      <c r="M220" s="83"/>
      <c r="N220" s="84"/>
    </row>
    <row r="221" spans="2:14">
      <c r="B221" s="170" t="s">
        <v>539</v>
      </c>
      <c r="C221" s="171" t="s">
        <v>198</v>
      </c>
      <c r="D221" s="172" t="s">
        <v>199</v>
      </c>
      <c r="E221" s="172" t="s">
        <v>200</v>
      </c>
      <c r="F221" s="173" t="s">
        <v>201</v>
      </c>
      <c r="K221" s="84"/>
      <c r="L221" s="83"/>
      <c r="M221" s="83"/>
      <c r="N221" s="84"/>
    </row>
    <row r="222" spans="2:14" ht="3.95" customHeight="1">
      <c r="B222" s="175"/>
      <c r="C222" s="176"/>
      <c r="D222" s="177"/>
      <c r="E222" s="177"/>
      <c r="F222" s="178"/>
      <c r="K222" s="84"/>
      <c r="L222" s="83"/>
      <c r="M222" s="83"/>
      <c r="N222" s="84"/>
    </row>
    <row r="223" spans="2:14">
      <c r="C223" s="179" t="s">
        <v>540</v>
      </c>
      <c r="D223" s="180" t="s">
        <v>540</v>
      </c>
      <c r="E223" s="180"/>
      <c r="F223" s="181" t="s">
        <v>206</v>
      </c>
      <c r="G223" s="182">
        <f t="shared" ref="G223:G227" si="11">IF($F223="y",1,IF($F223="N",0))</f>
        <v>1</v>
      </c>
      <c r="K223" s="84"/>
      <c r="L223" s="83"/>
      <c r="M223" s="83"/>
      <c r="N223" s="84"/>
    </row>
    <row r="224" spans="2:14">
      <c r="C224" s="179" t="s">
        <v>541</v>
      </c>
      <c r="D224" s="180" t="s">
        <v>541</v>
      </c>
      <c r="E224" s="180"/>
      <c r="F224" s="181" t="s">
        <v>206</v>
      </c>
      <c r="G224" s="182">
        <f t="shared" si="11"/>
        <v>1</v>
      </c>
      <c r="K224" s="84"/>
      <c r="L224" s="83"/>
      <c r="M224" s="83"/>
      <c r="N224" s="84"/>
    </row>
    <row r="225" spans="2:14">
      <c r="B225" s="165"/>
      <c r="C225" s="179" t="s">
        <v>542</v>
      </c>
      <c r="D225" s="180" t="s">
        <v>542</v>
      </c>
      <c r="E225" s="180"/>
      <c r="F225" s="181" t="s">
        <v>206</v>
      </c>
      <c r="G225" s="182">
        <f t="shared" si="11"/>
        <v>1</v>
      </c>
      <c r="K225" s="84"/>
      <c r="L225" s="83"/>
      <c r="M225" s="83"/>
      <c r="N225" s="84"/>
    </row>
    <row r="226" spans="2:14">
      <c r="B226" s="165"/>
      <c r="C226" s="179" t="s">
        <v>537</v>
      </c>
      <c r="D226" s="180"/>
      <c r="E226" s="180"/>
      <c r="F226" s="181" t="s">
        <v>206</v>
      </c>
      <c r="G226" s="182">
        <f t="shared" si="11"/>
        <v>1</v>
      </c>
      <c r="K226" s="84"/>
      <c r="L226" s="83"/>
      <c r="M226" s="83"/>
      <c r="N226" s="84"/>
    </row>
    <row r="227" spans="2:14">
      <c r="B227" s="165"/>
      <c r="C227" s="179" t="s">
        <v>537</v>
      </c>
      <c r="D227" s="180"/>
      <c r="E227" s="180"/>
      <c r="F227" s="181" t="s">
        <v>206</v>
      </c>
      <c r="G227" s="182">
        <f t="shared" si="11"/>
        <v>1</v>
      </c>
      <c r="K227" s="84"/>
      <c r="L227" s="83"/>
      <c r="M227" s="83"/>
      <c r="N227" s="84"/>
    </row>
    <row r="228" spans="2:14">
      <c r="B228" s="165"/>
      <c r="E228" s="163"/>
      <c r="K228" s="84"/>
      <c r="L228" s="83"/>
      <c r="M228" s="83"/>
      <c r="N228" s="84"/>
    </row>
    <row r="229" spans="2:14">
      <c r="B229" s="160" t="s">
        <v>543</v>
      </c>
      <c r="C229" s="160"/>
      <c r="D229" s="160"/>
      <c r="E229" s="160"/>
      <c r="F229" s="160"/>
      <c r="G229" s="160"/>
      <c r="H229" s="160"/>
      <c r="I229" s="160"/>
      <c r="J229" s="160"/>
      <c r="K229" s="160"/>
      <c r="L229" s="160"/>
      <c r="M229" s="169"/>
      <c r="N229" s="169"/>
    </row>
    <row r="230" spans="2:14">
      <c r="K230" s="84"/>
    </row>
    <row r="231" spans="2:14">
      <c r="B231" s="165" t="s">
        <v>544</v>
      </c>
      <c r="E231" s="163"/>
      <c r="K231" s="84"/>
      <c r="L231" s="83"/>
      <c r="M231" s="83"/>
      <c r="N231" s="84"/>
    </row>
    <row r="232" spans="2:14" ht="3.95" customHeight="1">
      <c r="B232" s="185"/>
      <c r="C232" s="186"/>
      <c r="D232" s="186"/>
      <c r="E232" s="186"/>
      <c r="F232" s="187"/>
      <c r="K232" s="84"/>
      <c r="L232" s="83"/>
      <c r="M232" s="83"/>
      <c r="N232" s="84"/>
    </row>
    <row r="233" spans="2:14">
      <c r="B233" s="179">
        <v>1</v>
      </c>
      <c r="C233" s="188" t="str">
        <f t="shared" ref="C233:C238" si="12">C30</f>
        <v>Capability 1</v>
      </c>
      <c r="D233" s="189" t="str">
        <f>C233&amp;" is "&amp;Commercial_Assurance</f>
        <v>Capability 1 is ON</v>
      </c>
      <c r="E233" s="190"/>
      <c r="F233" s="191" t="b">
        <f t="shared" ref="F233" si="13">IF(Commercial_Assurance="ON",TRUE,FALSE)</f>
        <v>1</v>
      </c>
      <c r="G233" s="192" t="s">
        <v>545</v>
      </c>
      <c r="K233" s="84"/>
      <c r="L233" s="83"/>
      <c r="M233" s="83"/>
      <c r="N233" s="84"/>
    </row>
    <row r="234" spans="2:14">
      <c r="B234" s="179">
        <v>2</v>
      </c>
      <c r="C234" s="188" t="str">
        <f t="shared" si="12"/>
        <v>Capability 2</v>
      </c>
      <c r="D234" s="189" t="str">
        <f>C234&amp;" is "&amp;Inspectorate</f>
        <v>Capability 2 is ON</v>
      </c>
      <c r="E234" s="190"/>
      <c r="F234" s="191" t="b">
        <f>IF(Inspectorate="ON",TRUE,FALSE)</f>
        <v>1</v>
      </c>
      <c r="G234" s="192" t="s">
        <v>546</v>
      </c>
      <c r="K234" s="84"/>
      <c r="L234" s="83"/>
      <c r="M234" s="83"/>
      <c r="N234" s="84"/>
    </row>
    <row r="235" spans="2:14">
      <c r="B235" s="179">
        <v>3</v>
      </c>
      <c r="C235" s="188" t="str">
        <f t="shared" si="12"/>
        <v>Capability 3</v>
      </c>
      <c r="D235" s="189" t="str">
        <f>C235&amp;" is "&amp;Fault_Control</f>
        <v>Capability 3 is ON</v>
      </c>
      <c r="E235" s="190"/>
      <c r="F235" s="191" t="b">
        <f>IF(Fault_Control="ON",TRUE,FALSE)</f>
        <v>1</v>
      </c>
      <c r="G235" s="192" t="s">
        <v>547</v>
      </c>
      <c r="K235" s="84"/>
      <c r="L235" s="83"/>
      <c r="M235" s="83"/>
      <c r="N235" s="84"/>
    </row>
    <row r="236" spans="2:14">
      <c r="B236" s="179">
        <v>4</v>
      </c>
      <c r="C236" s="188" t="str">
        <f t="shared" si="12"/>
        <v>Capability 4</v>
      </c>
      <c r="D236" s="189" t="str">
        <f>C236&amp;" is "&amp;DataManagement_Drawing</f>
        <v>Capability 4 is ON</v>
      </c>
      <c r="E236" s="190"/>
      <c r="F236" s="191" t="b">
        <f>IF(DataManagement_Drawing="ON",TRUE,FALSE)</f>
        <v>1</v>
      </c>
      <c r="G236" s="192" t="s">
        <v>548</v>
      </c>
      <c r="K236" s="84"/>
      <c r="L236" s="83"/>
      <c r="M236" s="83"/>
      <c r="N236" s="84"/>
    </row>
    <row r="237" spans="2:14">
      <c r="B237" s="179">
        <v>5</v>
      </c>
      <c r="C237" s="188" t="str">
        <f t="shared" si="12"/>
        <v>Capability 5</v>
      </c>
      <c r="D237" s="189" t="str">
        <f>C237&amp;" is "&amp;Commercial_Assurance</f>
        <v>Capability 5 is ON</v>
      </c>
      <c r="E237" s="190"/>
      <c r="F237" s="191" t="b">
        <f>IF(SupplementaryWorks_PM="ON",TRUE,FALSE)</f>
        <v>1</v>
      </c>
      <c r="G237" s="192" t="s">
        <v>549</v>
      </c>
      <c r="K237" s="84"/>
      <c r="L237" s="83"/>
      <c r="M237" s="83"/>
      <c r="N237" s="84"/>
    </row>
    <row r="238" spans="2:14">
      <c r="B238" s="179">
        <v>6</v>
      </c>
      <c r="C238" s="188" t="str">
        <f t="shared" si="12"/>
        <v>Capability 6</v>
      </c>
      <c r="D238" s="189" t="str">
        <f>C238&amp;" is "&amp;Roads</f>
        <v>Capability 6 is ON</v>
      </c>
      <c r="E238" s="190"/>
      <c r="F238" s="191" t="b">
        <f>IF(Roads="ON",TRUE,FALSE)</f>
        <v>1</v>
      </c>
      <c r="G238" s="192" t="s">
        <v>550</v>
      </c>
      <c r="K238" s="84"/>
      <c r="L238" s="83"/>
      <c r="M238" s="83"/>
      <c r="N238" s="84"/>
    </row>
    <row r="239" spans="2:14">
      <c r="B239" s="179">
        <v>7</v>
      </c>
      <c r="C239" s="188" t="str">
        <f t="shared" ref="C239:C244" si="14">C37</f>
        <v>Capability 8</v>
      </c>
      <c r="D239" s="189" t="str">
        <f>C239&amp;" is "&amp;Systems</f>
        <v>Capability 8 is ON</v>
      </c>
      <c r="E239" s="190"/>
      <c r="F239" s="191" t="b">
        <f>IF(Systems="ON",TRUE,FALSE)</f>
        <v>1</v>
      </c>
      <c r="G239" s="192" t="s">
        <v>551</v>
      </c>
      <c r="K239" s="84"/>
      <c r="L239" s="83"/>
      <c r="M239" s="83"/>
      <c r="N239" s="84"/>
    </row>
    <row r="240" spans="2:14">
      <c r="B240" s="179">
        <v>8</v>
      </c>
      <c r="C240" s="188" t="str">
        <f t="shared" si="14"/>
        <v>Capability 9</v>
      </c>
      <c r="D240" s="189" t="str">
        <f>C240&amp;" is "&amp;Planning_Programming_Logistics</f>
        <v>Capability 9 is ON</v>
      </c>
      <c r="E240" s="190"/>
      <c r="F240" s="191" t="b">
        <f>IF(Planning_Programming_Logistics="ON",TRUE,FALSE)</f>
        <v>1</v>
      </c>
      <c r="G240" s="192" t="s">
        <v>552</v>
      </c>
      <c r="K240" s="84"/>
      <c r="L240" s="83"/>
      <c r="M240" s="83"/>
      <c r="N240" s="84"/>
    </row>
    <row r="241" spans="2:14">
      <c r="B241" s="179">
        <v>9</v>
      </c>
      <c r="C241" s="188" t="str">
        <f t="shared" si="14"/>
        <v>Capability 10</v>
      </c>
      <c r="D241" s="189" t="str">
        <f>C241&amp;" is "&amp;TrafficSignal_Systems</f>
        <v>Capability 10 is ON</v>
      </c>
      <c r="E241" s="190"/>
      <c r="F241" s="191" t="b">
        <f>IF(TrafficSignal_Systems="ON",TRUE,FALSE)</f>
        <v>1</v>
      </c>
      <c r="G241" s="192" t="s">
        <v>553</v>
      </c>
      <c r="K241" s="84"/>
      <c r="L241" s="83"/>
      <c r="M241" s="83"/>
      <c r="N241" s="84"/>
    </row>
    <row r="242" spans="2:14">
      <c r="B242" s="179">
        <v>10</v>
      </c>
      <c r="C242" s="188" t="str">
        <f t="shared" si="14"/>
        <v>Capability 11</v>
      </c>
      <c r="D242" s="189" t="str">
        <f>C242&amp;" is "&amp;OVD_VMS</f>
        <v>Capability 11 is ON</v>
      </c>
      <c r="E242" s="190"/>
      <c r="F242" s="191" t="b">
        <f>IF(OVD_VMS="ON",TRUE,FALSE)</f>
        <v>1</v>
      </c>
      <c r="G242" s="192" t="s">
        <v>554</v>
      </c>
      <c r="K242" s="84"/>
      <c r="L242" s="83"/>
      <c r="M242" s="83"/>
      <c r="N242" s="84"/>
    </row>
    <row r="243" spans="2:14">
      <c r="B243" s="179">
        <v>11</v>
      </c>
      <c r="C243" s="188" t="str">
        <f t="shared" si="14"/>
        <v>Capability 12</v>
      </c>
      <c r="D243" s="189" t="str">
        <f>C243&amp;" is "&amp;Network_Performance</f>
        <v>Capability 12 is ON</v>
      </c>
      <c r="E243" s="190"/>
      <c r="F243" s="191" t="b">
        <f>IF(Network_Performance="ON",TRUE,FALSE)</f>
        <v>1</v>
      </c>
      <c r="G243" s="192" t="s">
        <v>555</v>
      </c>
      <c r="K243" s="84"/>
      <c r="L243" s="83"/>
      <c r="M243" s="83"/>
      <c r="N243" s="84"/>
    </row>
    <row r="244" spans="2:14">
      <c r="B244" s="179">
        <v>12</v>
      </c>
      <c r="C244" s="188" t="str">
        <f t="shared" si="14"/>
        <v>Capability 13</v>
      </c>
      <c r="D244" s="189" t="str">
        <f>C244&amp;" is "&amp;Forward_Planning</f>
        <v>Capability 13 is ON</v>
      </c>
      <c r="E244" s="190"/>
      <c r="F244" s="191" t="b">
        <f>IF(Forward_Planning="ON",TRUE,FALSE)</f>
        <v>1</v>
      </c>
      <c r="G244" s="192" t="s">
        <v>556</v>
      </c>
      <c r="K244" s="84"/>
      <c r="L244" s="83"/>
      <c r="M244" s="83"/>
      <c r="N244" s="84"/>
    </row>
    <row r="245" spans="2:14">
      <c r="B245" s="179">
        <v>13</v>
      </c>
      <c r="C245" s="188" t="e">
        <f>#REF!</f>
        <v>#REF!</v>
      </c>
      <c r="D245" s="189" t="e">
        <f>C245&amp;" is "&amp;Client</f>
        <v>#REF!</v>
      </c>
      <c r="E245" s="190"/>
      <c r="F245" s="191" t="e">
        <f>IF(Client="ON",TRUE,FALSE)</f>
        <v>#NAME?</v>
      </c>
      <c r="G245" s="192" t="s">
        <v>557</v>
      </c>
      <c r="K245" s="84"/>
      <c r="L245" s="83"/>
      <c r="M245" s="83"/>
      <c r="N245" s="84"/>
    </row>
    <row r="246" spans="2:14" ht="3.95" customHeight="1">
      <c r="B246" s="185"/>
      <c r="C246" s="186"/>
      <c r="D246" s="186"/>
      <c r="E246" s="186"/>
      <c r="F246" s="187"/>
      <c r="K246" s="84"/>
      <c r="L246" s="83"/>
      <c r="M246" s="83"/>
      <c r="N246" s="84"/>
    </row>
    <row r="247" spans="2:14">
      <c r="B247" s="165"/>
      <c r="E247" s="163"/>
      <c r="K247" s="84"/>
      <c r="L247" s="83"/>
      <c r="M247" s="83"/>
      <c r="N247" s="84"/>
    </row>
    <row r="248" spans="2:14">
      <c r="B248" s="165"/>
      <c r="E248" s="163"/>
      <c r="K248" s="84"/>
      <c r="L248" s="83"/>
      <c r="M248" s="83"/>
      <c r="N248" s="84"/>
    </row>
    <row r="249" spans="2:14">
      <c r="B249" s="165" t="s">
        <v>558</v>
      </c>
      <c r="E249" s="163"/>
      <c r="K249" s="84"/>
      <c r="L249" s="83"/>
      <c r="M249" s="83"/>
      <c r="N249" s="84"/>
    </row>
    <row r="250" spans="2:14" ht="3.95" customHeight="1">
      <c r="B250" s="185"/>
      <c r="C250" s="186"/>
      <c r="D250" s="186"/>
      <c r="E250" s="186"/>
      <c r="F250" s="187"/>
      <c r="K250" s="84"/>
      <c r="L250" s="83"/>
      <c r="M250" s="83"/>
      <c r="N250" s="84"/>
    </row>
    <row r="251" spans="2:14">
      <c r="B251" s="179">
        <v>1</v>
      </c>
      <c r="C251" s="188" t="str">
        <f>C50</f>
        <v>Works1</v>
      </c>
      <c r="D251" s="193" t="str">
        <f>C251&amp;" is "&amp;Scheme_request</f>
        <v>Works1 is ON</v>
      </c>
      <c r="E251" s="190"/>
      <c r="F251" s="194" t="b">
        <f>IF(Scheme_request="ON",TRUE,FALSE)</f>
        <v>1</v>
      </c>
      <c r="G251" s="192" t="s">
        <v>559</v>
      </c>
      <c r="K251" s="84"/>
      <c r="L251" s="83"/>
      <c r="M251" s="83"/>
      <c r="N251" s="84"/>
    </row>
    <row r="252" spans="2:14">
      <c r="B252" s="179">
        <v>2</v>
      </c>
      <c r="C252" s="188" t="str">
        <f t="shared" ref="C252:C265" si="15">C51</f>
        <v>Works2</v>
      </c>
      <c r="D252" s="193" t="str">
        <f>C252&amp;" is "&amp;Equipment_Storage</f>
        <v>Works2 is ON</v>
      </c>
      <c r="E252" s="190"/>
      <c r="F252" s="194" t="b">
        <f>IF(Equipment_Storage="ON",TRUE,FALSE)</f>
        <v>1</v>
      </c>
      <c r="G252" s="192" t="s">
        <v>560</v>
      </c>
      <c r="K252" s="84"/>
      <c r="L252" s="83"/>
      <c r="M252" s="83"/>
      <c r="N252" s="84"/>
    </row>
    <row r="253" spans="2:14">
      <c r="B253" s="179">
        <v>3</v>
      </c>
      <c r="C253" s="188" t="str">
        <f t="shared" si="15"/>
        <v>Works3</v>
      </c>
      <c r="D253" s="193" t="str">
        <f>C253&amp;" is "&amp;TrafficSignal_Design</f>
        <v>Works3 is ON</v>
      </c>
      <c r="E253" s="190"/>
      <c r="F253" s="194" t="b">
        <f>IF(TrafficSignal_Design="ON",TRUE,FALSE)</f>
        <v>1</v>
      </c>
      <c r="G253" s="192" t="s">
        <v>561</v>
      </c>
      <c r="K253" s="84"/>
      <c r="L253" s="83"/>
      <c r="M253" s="83"/>
      <c r="N253" s="84"/>
    </row>
    <row r="254" spans="2:14">
      <c r="B254" s="179">
        <v>4</v>
      </c>
      <c r="C254" s="188" t="str">
        <f t="shared" si="15"/>
        <v>Works4</v>
      </c>
      <c r="D254" s="193" t="str">
        <f>C254&amp;" is "&amp;CivilWorks</f>
        <v>Works4 is ON</v>
      </c>
      <c r="E254" s="190"/>
      <c r="F254" s="194" t="b">
        <f>IF(CivilWorks="ON",TRUE,FALSE)</f>
        <v>1</v>
      </c>
      <c r="G254" s="192" t="s">
        <v>562</v>
      </c>
      <c r="K254" s="84"/>
      <c r="L254" s="83"/>
      <c r="M254" s="83"/>
      <c r="N254" s="84"/>
    </row>
    <row r="255" spans="2:14">
      <c r="B255" s="179">
        <v>5</v>
      </c>
      <c r="C255" s="188" t="str">
        <f t="shared" si="15"/>
        <v>Works5</v>
      </c>
      <c r="D255" s="193" t="str">
        <f>C255&amp;" is "&amp;TrafficSignal_Installation</f>
        <v>Works5 is ON</v>
      </c>
      <c r="E255" s="190"/>
      <c r="F255" s="194" t="b">
        <f>IF(TrafficSignal_Installation="ON",TRUE,FALSE)</f>
        <v>1</v>
      </c>
      <c r="G255" s="192" t="s">
        <v>563</v>
      </c>
      <c r="K255" s="84"/>
      <c r="L255" s="83"/>
      <c r="M255" s="83"/>
      <c r="N255" s="84"/>
    </row>
    <row r="256" spans="2:14">
      <c r="B256" s="179">
        <v>6</v>
      </c>
      <c r="C256" s="188" t="str">
        <f t="shared" si="15"/>
        <v>Works6</v>
      </c>
      <c r="D256" s="193" t="str">
        <f>C256&amp;" is "&amp;Commissioning</f>
        <v>Works6 is ON</v>
      </c>
      <c r="E256" s="190"/>
      <c r="F256" s="194" t="b">
        <f>IF(Commissioning="ON",TRUE,FALSE)</f>
        <v>1</v>
      </c>
      <c r="G256" s="192" t="s">
        <v>564</v>
      </c>
      <c r="K256" s="84"/>
      <c r="L256" s="83"/>
      <c r="M256" s="83"/>
      <c r="N256" s="84"/>
    </row>
    <row r="257" spans="2:14">
      <c r="B257" s="179">
        <v>7</v>
      </c>
      <c r="C257" s="188" t="str">
        <f t="shared" si="15"/>
        <v>Works7</v>
      </c>
      <c r="D257" s="193" t="str">
        <f>C257&amp;" is "&amp;Scheme_Closeout</f>
        <v>Works7 is ON</v>
      </c>
      <c r="E257" s="190"/>
      <c r="F257" s="194" t="b">
        <f>IF(Scheme_Closeout="ON",TRUE,FALSE)</f>
        <v>1</v>
      </c>
      <c r="G257" s="192" t="s">
        <v>565</v>
      </c>
      <c r="K257" s="84"/>
      <c r="L257" s="83"/>
      <c r="M257" s="83"/>
      <c r="N257" s="84"/>
    </row>
    <row r="258" spans="2:14">
      <c r="B258" s="179">
        <v>8</v>
      </c>
      <c r="C258" s="188" t="str">
        <f t="shared" si="15"/>
        <v>Works8</v>
      </c>
      <c r="D258" s="193" t="str">
        <f>C258&amp;" is "&amp;Commissioning_PM</f>
        <v>Works8 is ON</v>
      </c>
      <c r="E258" s="190"/>
      <c r="F258" s="194" t="b">
        <f>IF(Commissioning="ON",TRUE,FALSE)</f>
        <v>1</v>
      </c>
      <c r="G258" s="192" t="s">
        <v>566</v>
      </c>
      <c r="K258" s="84"/>
      <c r="L258" s="83"/>
      <c r="M258" s="83"/>
      <c r="N258" s="84"/>
    </row>
    <row r="259" spans="2:14">
      <c r="B259" s="179">
        <v>9</v>
      </c>
      <c r="C259" s="188" t="str">
        <f t="shared" si="15"/>
        <v>Works9</v>
      </c>
      <c r="D259" s="193" t="str">
        <f>C259&amp;" is "&amp;Reactive_Maintenance</f>
        <v>Works9 is ON</v>
      </c>
      <c r="E259" s="190"/>
      <c r="F259" s="194" t="b">
        <f>IF(Reactive_Maintenance="ON",TRUE,FALSE)</f>
        <v>1</v>
      </c>
      <c r="G259" s="192" t="s">
        <v>567</v>
      </c>
      <c r="K259" s="84"/>
      <c r="L259" s="83"/>
      <c r="M259" s="83"/>
      <c r="N259" s="84"/>
    </row>
    <row r="260" spans="2:14">
      <c r="B260" s="179">
        <v>10</v>
      </c>
      <c r="C260" s="188" t="str">
        <f t="shared" si="15"/>
        <v>Works10</v>
      </c>
      <c r="D260" s="193" t="str">
        <f>C260&amp;" is "&amp;Periodic_Inspection</f>
        <v>Works10 is ON</v>
      </c>
      <c r="E260" s="190"/>
      <c r="F260" s="194" t="b">
        <f>IF(Periodic_Inspection="ON",TRUE,FALSE)</f>
        <v>1</v>
      </c>
      <c r="G260" s="192" t="s">
        <v>568</v>
      </c>
      <c r="K260" s="84"/>
      <c r="L260" s="83"/>
      <c r="M260" s="83"/>
      <c r="N260" s="84"/>
    </row>
    <row r="261" spans="2:14">
      <c r="B261" s="179">
        <v>11</v>
      </c>
      <c r="C261" s="188" t="str">
        <f t="shared" si="15"/>
        <v>Works11</v>
      </c>
      <c r="D261" s="193" t="str">
        <f>C261&amp;" is "&amp;Modernisation</f>
        <v>Works11 is ON</v>
      </c>
      <c r="E261" s="190"/>
      <c r="F261" s="194" t="b">
        <f>IF(Modernisation="ON",TRUE,FALSE)</f>
        <v>1</v>
      </c>
      <c r="G261" s="192" t="s">
        <v>569</v>
      </c>
      <c r="K261" s="84"/>
      <c r="L261" s="83"/>
      <c r="M261" s="83"/>
      <c r="N261" s="84"/>
    </row>
    <row r="262" spans="2:14">
      <c r="B262" s="179">
        <v>12</v>
      </c>
      <c r="C262" s="188" t="str">
        <f t="shared" si="15"/>
        <v>Works12</v>
      </c>
      <c r="D262" s="193" t="str">
        <f>C262&amp;" is "&amp;DataManagement_requests</f>
        <v>Works12 is ON</v>
      </c>
      <c r="E262" s="190"/>
      <c r="F262" s="194" t="b">
        <f>IF(DataManagement_requests="ON",TRUE,FALSE)</f>
        <v>1</v>
      </c>
      <c r="G262" s="192" t="s">
        <v>570</v>
      </c>
      <c r="K262" s="84"/>
      <c r="L262" s="83"/>
      <c r="M262" s="83"/>
      <c r="N262" s="84"/>
    </row>
    <row r="263" spans="2:14">
      <c r="B263" s="179">
        <v>13</v>
      </c>
      <c r="C263" s="188" t="str">
        <f t="shared" si="15"/>
        <v>Works13</v>
      </c>
      <c r="D263" s="193" t="str">
        <f>C263&amp;" is "&amp;SupplementaryWorks_PM</f>
        <v>Works13 is ON</v>
      </c>
      <c r="E263" s="190"/>
      <c r="F263" s="194" t="b">
        <f>IF(SupplementaryWorks_PM="ON",TRUE,FALSE)</f>
        <v>1</v>
      </c>
      <c r="G263" s="192" t="s">
        <v>571</v>
      </c>
      <c r="K263" s="84"/>
      <c r="L263" s="83"/>
      <c r="M263" s="83"/>
      <c r="N263" s="84"/>
    </row>
    <row r="264" spans="2:14">
      <c r="B264" s="179">
        <v>14</v>
      </c>
      <c r="C264" s="188" t="str">
        <f>C63</f>
        <v>Works14</v>
      </c>
      <c r="D264" s="193" t="str">
        <f>C264&amp;" is "&amp;H63</f>
        <v>Works14 is ON</v>
      </c>
      <c r="E264" s="190"/>
      <c r="F264" s="194" t="b">
        <f>IF(Contract_Management="ON",TRUE,FALSE)</f>
        <v>1</v>
      </c>
      <c r="G264" s="192" t="s">
        <v>572</v>
      </c>
      <c r="K264" s="84"/>
      <c r="L264" s="83"/>
      <c r="M264" s="83"/>
      <c r="N264" s="84"/>
    </row>
    <row r="265" spans="2:14">
      <c r="B265" s="179">
        <v>15</v>
      </c>
      <c r="C265" s="188" t="str">
        <f t="shared" si="15"/>
        <v>Works15</v>
      </c>
      <c r="D265" s="193" t="str">
        <f>C265&amp;" is "&amp;H64</f>
        <v>Works15 is ON</v>
      </c>
      <c r="E265" s="190"/>
      <c r="F265" s="194" t="b">
        <f>IF($H$64="ON",TRUE,FALSE)</f>
        <v>1</v>
      </c>
      <c r="G265" s="192" t="s">
        <v>573</v>
      </c>
      <c r="K265" s="84"/>
      <c r="L265" s="83"/>
      <c r="M265" s="83"/>
      <c r="N265" s="84"/>
    </row>
    <row r="266" spans="2:14" ht="3.95" customHeight="1">
      <c r="B266" s="185"/>
      <c r="C266" s="186"/>
      <c r="D266" s="186"/>
      <c r="E266" s="186"/>
      <c r="F266" s="187"/>
      <c r="K266" s="84"/>
      <c r="L266" s="83"/>
      <c r="M266" s="83"/>
      <c r="N266" s="84"/>
    </row>
    <row r="267" spans="2:14">
      <c r="B267" s="165"/>
      <c r="E267" s="163"/>
      <c r="K267" s="84"/>
      <c r="L267" s="83"/>
      <c r="M267" s="83"/>
      <c r="N267" s="84"/>
    </row>
    <row r="268" spans="2:14">
      <c r="B268" s="165"/>
      <c r="E268" s="163"/>
      <c r="K268" s="84"/>
      <c r="L268" s="83"/>
      <c r="M268" s="83"/>
      <c r="N268" s="84"/>
    </row>
    <row r="269" spans="2:14" ht="12" customHeight="1">
      <c r="B269" s="195" t="s">
        <v>28</v>
      </c>
      <c r="C269" s="196"/>
      <c r="D269" s="196"/>
      <c r="E269" s="196"/>
      <c r="F269" s="196"/>
      <c r="G269" s="196"/>
      <c r="H269" s="196"/>
      <c r="I269" s="196"/>
      <c r="J269" s="196"/>
      <c r="K269" s="196"/>
      <c r="L269" s="196"/>
      <c r="M269" s="196"/>
      <c r="N269" s="196"/>
    </row>
    <row r="270" spans="2:14"/>
    <row r="271" spans="2:14" hidden="1"/>
    <row r="272" spans="2:14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/>
    <row r="357"/>
    <row r="358" ht="15" customHeight="1"/>
    <row r="359" ht="15" customHeight="1"/>
    <row r="360" ht="15" customHeight="1"/>
    <row r="361" ht="15" customHeight="1"/>
    <row r="362" ht="15" customHeight="1"/>
  </sheetData>
  <conditionalFormatting sqref="B269:N269 B206:N206 B219:N219 B68:N68 B46:N46 B229:N229 B13:N13 B19:N19 B26:N26 B3:N3">
    <cfRule type="expression" dxfId="105" priority="33" stopIfTrue="1">
      <formula>ErrorsPresent&gt;0</formula>
    </cfRule>
    <cfRule type="expression" dxfId="104" priority="34" stopIfTrue="1">
      <formula>ErrorsPresent&lt;0</formula>
    </cfRule>
  </conditionalFormatting>
  <conditionalFormatting sqref="L15">
    <cfRule type="cellIs" dxfId="103" priority="32" stopIfTrue="1" operator="equal">
      <formula>0</formula>
    </cfRule>
  </conditionalFormatting>
  <conditionalFormatting sqref="L15">
    <cfRule type="cellIs" dxfId="102" priority="30" stopIfTrue="1" operator="greaterThan">
      <formula>0</formula>
    </cfRule>
    <cfRule type="cellIs" dxfId="101" priority="31" stopIfTrue="1" operator="lessThan">
      <formula>0</formula>
    </cfRule>
  </conditionalFormatting>
  <conditionalFormatting sqref="C23:E24 C210:E217 C30:E42 C50:E64 C72:E201">
    <cfRule type="expression" dxfId="100" priority="29" stopIfTrue="1">
      <formula>$F23="N"</formula>
    </cfRule>
  </conditionalFormatting>
  <conditionalFormatting sqref="F210:F217 F223:F227 F50:F64 F72:F201 F23:F24 F30:F42">
    <cfRule type="cellIs" dxfId="99" priority="28" stopIfTrue="1" operator="equal">
      <formula>"Y"</formula>
    </cfRule>
  </conditionalFormatting>
  <conditionalFormatting sqref="C141">
    <cfRule type="expression" dxfId="98" priority="24" stopIfTrue="1">
      <formula>$F141="N"</formula>
    </cfRule>
  </conditionalFormatting>
  <conditionalFormatting sqref="C117">
    <cfRule type="expression" dxfId="97" priority="23" stopIfTrue="1">
      <formula>$F117="N"</formula>
    </cfRule>
  </conditionalFormatting>
  <conditionalFormatting sqref="C74">
    <cfRule type="expression" dxfId="96" priority="22" stopIfTrue="1">
      <formula>$F74="N"</formula>
    </cfRule>
  </conditionalFormatting>
  <conditionalFormatting sqref="C74">
    <cfRule type="expression" dxfId="95" priority="21" stopIfTrue="1">
      <formula>$F74="N"</formula>
    </cfRule>
  </conditionalFormatting>
  <conditionalFormatting sqref="D72:D201">
    <cfRule type="expression" dxfId="94" priority="20" stopIfTrue="1">
      <formula>$F72="N"</formula>
    </cfRule>
  </conditionalFormatting>
  <conditionalFormatting sqref="D81:D85">
    <cfRule type="expression" dxfId="93" priority="19" stopIfTrue="1">
      <formula>$F81="N"</formula>
    </cfRule>
  </conditionalFormatting>
  <conditionalFormatting sqref="D86:D111">
    <cfRule type="expression" dxfId="92" priority="18" stopIfTrue="1">
      <formula>$F86="N"</formula>
    </cfRule>
  </conditionalFormatting>
  <conditionalFormatting sqref="D112:D117">
    <cfRule type="expression" dxfId="91" priority="17" stopIfTrue="1">
      <formula>$F112="N"</formula>
    </cfRule>
  </conditionalFormatting>
  <conditionalFormatting sqref="D118:D126">
    <cfRule type="expression" dxfId="90" priority="16" stopIfTrue="1">
      <formula>$F118="N"</formula>
    </cfRule>
  </conditionalFormatting>
  <conditionalFormatting sqref="D127:D136">
    <cfRule type="expression" dxfId="89" priority="15" stopIfTrue="1">
      <formula>$F127="N"</formula>
    </cfRule>
  </conditionalFormatting>
  <conditionalFormatting sqref="D137:D141">
    <cfRule type="expression" dxfId="88" priority="14" stopIfTrue="1">
      <formula>$F137="N"</formula>
    </cfRule>
  </conditionalFormatting>
  <conditionalFormatting sqref="D210:D217">
    <cfRule type="expression" dxfId="87" priority="13" stopIfTrue="1">
      <formula>$F210="N"</formula>
    </cfRule>
  </conditionalFormatting>
  <conditionalFormatting sqref="C223:E227">
    <cfRule type="expression" dxfId="86" priority="12" stopIfTrue="1">
      <formula>$F223="N"</formula>
    </cfRule>
  </conditionalFormatting>
  <conditionalFormatting sqref="D223:D227">
    <cfRule type="expression" dxfId="85" priority="11" stopIfTrue="1">
      <formula>$F223="N"</formula>
    </cfRule>
  </conditionalFormatting>
  <conditionalFormatting sqref="B233:B245">
    <cfRule type="expression" dxfId="84" priority="10" stopIfTrue="1">
      <formula>$F233="N"</formula>
    </cfRule>
  </conditionalFormatting>
  <conditionalFormatting sqref="B251:B265">
    <cfRule type="expression" dxfId="83" priority="9" stopIfTrue="1">
      <formula>$F251="N"</formula>
    </cfRule>
  </conditionalFormatting>
  <conditionalFormatting sqref="A3">
    <cfRule type="expression" dxfId="82" priority="7" stopIfTrue="1">
      <formula>ErrorsPresent&gt;0</formula>
    </cfRule>
    <cfRule type="expression" dxfId="81" priority="8" stopIfTrue="1">
      <formula>ErrorsPresent&lt;0</formula>
    </cfRule>
  </conditionalFormatting>
  <conditionalFormatting sqref="B1">
    <cfRule type="expression" dxfId="80" priority="4" stopIfTrue="1">
      <formula>Error_Global&gt;=1</formula>
    </cfRule>
    <cfRule type="expression" dxfId="79" priority="5" stopIfTrue="1">
      <formula>Error_Global&lt;=-1</formula>
    </cfRule>
    <cfRule type="expression" dxfId="78" priority="6" stopIfTrue="1">
      <formula>Error_check=0</formula>
    </cfRule>
  </conditionalFormatting>
  <conditionalFormatting sqref="C1:N1">
    <cfRule type="expression" dxfId="77" priority="1" stopIfTrue="1">
      <formula>Error_Global&gt;=1</formula>
    </cfRule>
    <cfRule type="expression" dxfId="76" priority="2" stopIfTrue="1">
      <formula>Error_Global&lt;=-1</formula>
    </cfRule>
    <cfRule type="expression" dxfId="75" priority="3" stopIfTrue="1">
      <formula>Error_check=0</formula>
    </cfRule>
  </conditionalFormatting>
  <dataValidations count="3">
    <dataValidation type="list" allowBlank="1" showInputMessage="1" showErrorMessage="1" sqref="D10:D11">
      <formula1>"Yes, No"</formula1>
    </dataValidation>
    <dataValidation type="date" errorStyle="warning" operator="lessThan" allowBlank="1" showInputMessage="1" showErrorMessage="1" error="You should enter a start date before todays date" sqref="D15">
      <formula1>TODAY()</formula1>
    </dataValidation>
    <dataValidation type="list" allowBlank="1" showInputMessage="1" showErrorMessage="1" error="Use the_x000a_ Drop down to Input Y or N Only" sqref="F223:F227 F210:F217 F72:F201 F50:F64 F30:F42 F23:F24">
      <formula1>"Y,N"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showGridLines="0" zoomScale="90" zoomScaleNormal="90" workbookViewId="0">
      <selection sqref="A1:XFD1"/>
    </sheetView>
  </sheetViews>
  <sheetFormatPr defaultRowHeight="12.75"/>
  <cols>
    <col min="1" max="1" width="33.42578125" style="199" customWidth="1"/>
    <col min="2" max="2" width="19.85546875" style="199" customWidth="1"/>
    <col min="3" max="3" width="9.140625" style="199" customWidth="1"/>
    <col min="4" max="14" width="10.5703125" style="199" customWidth="1"/>
    <col min="15" max="15" width="12.140625" style="199" bestFit="1" customWidth="1"/>
    <col min="16" max="16" width="11.7109375" style="199" customWidth="1"/>
    <col min="17" max="16384" width="9.140625" style="199"/>
  </cols>
  <sheetData>
    <row r="1" spans="1:16" ht="18.75">
      <c r="A1" s="200" t="s">
        <v>576</v>
      </c>
    </row>
    <row r="3" spans="1:16">
      <c r="C3" s="201" t="s">
        <v>577</v>
      </c>
      <c r="D3" s="201" t="s">
        <v>578</v>
      </c>
      <c r="E3" s="201" t="s">
        <v>579</v>
      </c>
      <c r="F3" s="201" t="s">
        <v>580</v>
      </c>
      <c r="G3" s="201" t="s">
        <v>581</v>
      </c>
      <c r="H3" s="201" t="s">
        <v>582</v>
      </c>
      <c r="I3" s="201" t="s">
        <v>583</v>
      </c>
      <c r="J3" s="201" t="s">
        <v>584</v>
      </c>
      <c r="K3" s="201" t="s">
        <v>585</v>
      </c>
      <c r="L3" s="201" t="s">
        <v>586</v>
      </c>
      <c r="M3" s="201" t="s">
        <v>587</v>
      </c>
      <c r="N3" s="201" t="s">
        <v>588</v>
      </c>
      <c r="O3" s="201" t="s">
        <v>589</v>
      </c>
      <c r="P3" s="201" t="s">
        <v>590</v>
      </c>
    </row>
    <row r="4" spans="1:16" ht="15">
      <c r="A4" s="202" t="s">
        <v>591</v>
      </c>
      <c r="B4" s="203"/>
      <c r="C4" s="204"/>
      <c r="D4" s="205">
        <f>C25</f>
        <v>67052.118402778156</v>
      </c>
      <c r="E4" s="205">
        <f t="shared" ref="E4:N4" si="0">D25</f>
        <v>125948.83764612353</v>
      </c>
      <c r="F4" s="205">
        <f t="shared" si="0"/>
        <v>235452.50148353801</v>
      </c>
      <c r="G4" s="205">
        <f t="shared" si="0"/>
        <v>279256.57246194169</v>
      </c>
      <c r="H4" s="205">
        <f t="shared" si="0"/>
        <v>325629.6895694221</v>
      </c>
      <c r="I4" s="205">
        <f t="shared" si="0"/>
        <v>372321.50195651688</v>
      </c>
      <c r="J4" s="205">
        <f t="shared" si="0"/>
        <v>434403.49120078015</v>
      </c>
      <c r="K4" s="205">
        <f t="shared" si="0"/>
        <v>496744.15540022787</v>
      </c>
      <c r="L4" s="205">
        <f t="shared" si="0"/>
        <v>559344.57236717327</v>
      </c>
      <c r="M4" s="205">
        <f t="shared" si="0"/>
        <v>622205.82440481428</v>
      </c>
      <c r="N4" s="205">
        <f t="shared" si="0"/>
        <v>685328.99832594558</v>
      </c>
      <c r="O4" s="206">
        <v>0</v>
      </c>
      <c r="P4" s="206">
        <f>[9]BP!O28</f>
        <v>-262606.21160315617</v>
      </c>
    </row>
    <row r="5" spans="1:16" ht="15">
      <c r="A5" s="207" t="s">
        <v>592</v>
      </c>
      <c r="B5" s="203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</row>
    <row r="6" spans="1:16">
      <c r="A6" s="208" t="s">
        <v>593</v>
      </c>
      <c r="B6" s="203"/>
      <c r="C6" s="206">
        <f>[9]BP!C30</f>
        <v>292639.16666666698</v>
      </c>
      <c r="D6" s="206">
        <f>[9]BP!D30</f>
        <v>292639.16666666698</v>
      </c>
      <c r="E6" s="206">
        <f>[9]BP!E30</f>
        <v>311200</v>
      </c>
      <c r="F6" s="206">
        <f>[9]BP!F30</f>
        <v>252199</v>
      </c>
      <c r="G6" s="206">
        <f>[9]BP!G30</f>
        <v>252080</v>
      </c>
      <c r="H6" s="206">
        <f>[9]BP!H30</f>
        <v>251750</v>
      </c>
      <c r="I6" s="206">
        <f>[9]BP!I30</f>
        <v>247690</v>
      </c>
      <c r="J6" s="206">
        <f>[9]BP!J30</f>
        <v>247690</v>
      </c>
      <c r="K6" s="206">
        <f>[9]BP!K30</f>
        <v>247690</v>
      </c>
      <c r="L6" s="206">
        <f>[9]BP!L30</f>
        <v>247690</v>
      </c>
      <c r="M6" s="206">
        <f>[9]BP!M30</f>
        <v>247690</v>
      </c>
      <c r="N6" s="206">
        <f>[9]BP!N30</f>
        <v>247690</v>
      </c>
      <c r="O6" s="206">
        <f>SUM(C6:N6)</f>
        <v>3138647.333333334</v>
      </c>
      <c r="P6" s="206">
        <f>SUM([9]BP!O30:Z30)</f>
        <v>2986256.5000000014</v>
      </c>
    </row>
    <row r="7" spans="1:16">
      <c r="A7" s="208" t="s">
        <v>594</v>
      </c>
      <c r="B7" s="203"/>
      <c r="C7" s="206">
        <f>[9]BP!C31</f>
        <v>0</v>
      </c>
      <c r="D7" s="206">
        <f>[9]BP!D31</f>
        <v>0</v>
      </c>
      <c r="E7" s="206">
        <f>[9]BP!E31</f>
        <v>0</v>
      </c>
      <c r="F7" s="206">
        <f>[9]BP!F31</f>
        <v>0</v>
      </c>
      <c r="G7" s="206">
        <f>[9]BP!G31</f>
        <v>0</v>
      </c>
      <c r="H7" s="206">
        <f>[9]BP!H31</f>
        <v>0</v>
      </c>
      <c r="I7" s="206">
        <f>[9]BP!I31</f>
        <v>0</v>
      </c>
      <c r="J7" s="206">
        <f>[9]BP!J31</f>
        <v>0</v>
      </c>
      <c r="K7" s="206">
        <f>[9]BP!K31</f>
        <v>0</v>
      </c>
      <c r="L7" s="206">
        <f>[9]BP!L31</f>
        <v>0</v>
      </c>
      <c r="M7" s="206">
        <f>[9]BP!M31</f>
        <v>0</v>
      </c>
      <c r="N7" s="206">
        <f>[9]BP!N31</f>
        <v>0</v>
      </c>
      <c r="O7" s="206">
        <f>SUM(C7:N7)</f>
        <v>0</v>
      </c>
      <c r="P7" s="206">
        <f>SUM([9]BP!O31:Z31)</f>
        <v>0</v>
      </c>
    </row>
    <row r="8" spans="1:16" ht="15">
      <c r="A8" s="202" t="s">
        <v>595</v>
      </c>
      <c r="B8" s="203"/>
      <c r="C8" s="209">
        <f>SUM(C6:C7)</f>
        <v>292639.16666666698</v>
      </c>
      <c r="D8" s="209">
        <f t="shared" ref="D8:P8" si="1">SUM(D6:D7)</f>
        <v>292639.16666666698</v>
      </c>
      <c r="E8" s="209">
        <f t="shared" si="1"/>
        <v>311200</v>
      </c>
      <c r="F8" s="209">
        <f t="shared" si="1"/>
        <v>252199</v>
      </c>
      <c r="G8" s="209">
        <f t="shared" si="1"/>
        <v>252080</v>
      </c>
      <c r="H8" s="209">
        <f t="shared" si="1"/>
        <v>251750</v>
      </c>
      <c r="I8" s="209">
        <f t="shared" si="1"/>
        <v>247690</v>
      </c>
      <c r="J8" s="209">
        <f t="shared" si="1"/>
        <v>247690</v>
      </c>
      <c r="K8" s="209">
        <f t="shared" si="1"/>
        <v>247690</v>
      </c>
      <c r="L8" s="209">
        <f t="shared" si="1"/>
        <v>247690</v>
      </c>
      <c r="M8" s="209">
        <f t="shared" si="1"/>
        <v>247690</v>
      </c>
      <c r="N8" s="209">
        <f t="shared" si="1"/>
        <v>247690</v>
      </c>
      <c r="O8" s="209">
        <f t="shared" si="1"/>
        <v>3138647.333333334</v>
      </c>
      <c r="P8" s="209">
        <f t="shared" si="1"/>
        <v>2986256.5000000014</v>
      </c>
    </row>
    <row r="9" spans="1:16" ht="15.75">
      <c r="A9" s="210"/>
      <c r="B9" s="203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</row>
    <row r="10" spans="1:16" ht="15">
      <c r="A10" s="207" t="s">
        <v>596</v>
      </c>
      <c r="B10" s="203"/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</row>
    <row r="11" spans="1:16">
      <c r="A11" s="208" t="s">
        <v>597</v>
      </c>
      <c r="B11" s="203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</row>
    <row r="12" spans="1:16">
      <c r="A12" s="211" t="s">
        <v>598</v>
      </c>
      <c r="B12" s="203"/>
      <c r="C12" s="206">
        <f>[9]BP!C35</f>
        <v>-74167.083333333299</v>
      </c>
      <c r="D12" s="206">
        <f>[9]BP!D35</f>
        <v>-72120</v>
      </c>
      <c r="E12" s="206">
        <f>[9]BP!E35</f>
        <v>-65200</v>
      </c>
      <c r="F12" s="206">
        <f>[9]BP!F35</f>
        <v>-65200</v>
      </c>
      <c r="G12" s="206">
        <f>[9]BP!G35</f>
        <v>-65200</v>
      </c>
      <c r="H12" s="206">
        <f>[9]BP!H35</f>
        <v>-65200</v>
      </c>
      <c r="I12" s="206">
        <f>[9]BP!I35</f>
        <v>-65200</v>
      </c>
      <c r="J12" s="206">
        <f>[9]BP!J35</f>
        <v>-65200</v>
      </c>
      <c r="K12" s="206">
        <f>[9]BP!K35</f>
        <v>-65200</v>
      </c>
      <c r="L12" s="206">
        <f>[9]BP!L35</f>
        <v>-65200</v>
      </c>
      <c r="M12" s="206">
        <f>[9]BP!M35</f>
        <v>-65200</v>
      </c>
      <c r="N12" s="206">
        <f>[9]BP!N35</f>
        <v>-65200</v>
      </c>
      <c r="O12" s="206">
        <f t="shared" ref="O12:O17" si="2">SUM(C12:N12)</f>
        <v>-798287.08333333326</v>
      </c>
      <c r="P12" s="206">
        <f>SUM([9]BP!O35:Z35)</f>
        <v>-786213.37820512801</v>
      </c>
    </row>
    <row r="13" spans="1:16">
      <c r="A13" s="211" t="s">
        <v>599</v>
      </c>
      <c r="B13" s="203"/>
      <c r="C13" s="206">
        <f>[9]BP!C36</f>
        <v>-186824.75</v>
      </c>
      <c r="D13" s="206">
        <f>[9]BP!D36</f>
        <v>-155811.75</v>
      </c>
      <c r="E13" s="206">
        <f>[9]BP!E36</f>
        <v>-142001</v>
      </c>
      <c r="F13" s="206">
        <f>[9]BP!F36</f>
        <v>-138980.75</v>
      </c>
      <c r="G13" s="206">
        <f>[9]BP!G36</f>
        <v>-137120.75</v>
      </c>
      <c r="H13" s="206">
        <f>[9]BP!H36</f>
        <v>-137001</v>
      </c>
      <c r="I13" s="206">
        <f>[9]BP!I36</f>
        <v>-137001</v>
      </c>
      <c r="J13" s="206">
        <f>[9]BP!J36</f>
        <v>-137001</v>
      </c>
      <c r="K13" s="206">
        <f>[9]BP!K36</f>
        <v>-137001</v>
      </c>
      <c r="L13" s="206">
        <f>[9]BP!L36</f>
        <v>-137001</v>
      </c>
      <c r="M13" s="206">
        <f>[9]BP!M36</f>
        <v>-137001</v>
      </c>
      <c r="N13" s="206">
        <f>[9]BP!N36</f>
        <v>-137001</v>
      </c>
      <c r="O13" s="206">
        <f t="shared" si="2"/>
        <v>-1719746</v>
      </c>
      <c r="P13" s="206">
        <f>SUM([9]BP!O36:Z36)</f>
        <v>-1687860.6215384617</v>
      </c>
    </row>
    <row r="14" spans="1:16">
      <c r="A14" s="211" t="s">
        <v>600</v>
      </c>
      <c r="B14" s="203"/>
      <c r="C14" s="206">
        <f>[9]BP!C37</f>
        <v>0</v>
      </c>
      <c r="D14" s="206">
        <f>[9]BP!D37</f>
        <v>0</v>
      </c>
      <c r="E14" s="206">
        <f>[9]BP!E37</f>
        <v>0</v>
      </c>
      <c r="F14" s="206">
        <f>[9]BP!F37</f>
        <v>0</v>
      </c>
      <c r="G14" s="206">
        <f>[9]BP!G37</f>
        <v>0</v>
      </c>
      <c r="H14" s="206">
        <f>[9]BP!H37</f>
        <v>0</v>
      </c>
      <c r="I14" s="206">
        <f>[9]BP!I37</f>
        <v>0</v>
      </c>
      <c r="J14" s="206">
        <f>[9]BP!J37</f>
        <v>0</v>
      </c>
      <c r="K14" s="206">
        <f>[9]BP!K37</f>
        <v>0</v>
      </c>
      <c r="L14" s="206">
        <f>[9]BP!L37</f>
        <v>0</v>
      </c>
      <c r="M14" s="206">
        <f>[9]BP!M37</f>
        <v>0</v>
      </c>
      <c r="N14" s="206">
        <f>[9]BP!N37</f>
        <v>0</v>
      </c>
      <c r="O14" s="206">
        <f t="shared" si="2"/>
        <v>0</v>
      </c>
      <c r="P14" s="206">
        <f>SUM([9]BP!O37:Z37)</f>
        <v>0</v>
      </c>
    </row>
    <row r="15" spans="1:16">
      <c r="A15" s="208" t="s">
        <v>601</v>
      </c>
      <c r="B15" s="203"/>
      <c r="C15" s="206">
        <f>[9]BP!C38</f>
        <v>-2414.4166666666702</v>
      </c>
      <c r="D15" s="206">
        <f>[9]BP!D38</f>
        <v>-2414.4166666666702</v>
      </c>
      <c r="E15" s="206">
        <f>[9]BP!E38</f>
        <v>-2414.4166666666702</v>
      </c>
      <c r="F15" s="206">
        <f>[9]BP!F38</f>
        <v>-2414.4166666666702</v>
      </c>
      <c r="G15" s="206">
        <f>[9]BP!G38</f>
        <v>-2414.4166666666702</v>
      </c>
      <c r="H15" s="206">
        <f>[9]BP!H38</f>
        <v>-2414.4166666666702</v>
      </c>
      <c r="I15" s="206">
        <f>[9]BP!I38</f>
        <v>-2414.4166666666702</v>
      </c>
      <c r="J15" s="206">
        <f>[9]BP!J38</f>
        <v>-2414.4166666666702</v>
      </c>
      <c r="K15" s="206">
        <f>[9]BP!K38</f>
        <v>-2414.4166666666702</v>
      </c>
      <c r="L15" s="206">
        <f>[9]BP!L38</f>
        <v>-2414.4166666666702</v>
      </c>
      <c r="M15" s="206">
        <f>[9]BP!M38</f>
        <v>-2414.4166666666702</v>
      </c>
      <c r="N15" s="206">
        <f>[9]BP!N38</f>
        <v>-2414.4166666666702</v>
      </c>
      <c r="O15" s="206">
        <f t="shared" si="2"/>
        <v>-28973.000000000047</v>
      </c>
      <c r="P15" s="206">
        <f>SUM([9]BP!O38:Z38)</f>
        <v>-28616.409230769284</v>
      </c>
    </row>
    <row r="16" spans="1:16">
      <c r="A16" s="208" t="s">
        <v>602</v>
      </c>
      <c r="B16" s="203"/>
      <c r="C16" s="206">
        <f>[9]BP!C39</f>
        <v>-20055.833333333299</v>
      </c>
      <c r="D16" s="206">
        <f>[9]BP!D39</f>
        <v>-20055.833333333299</v>
      </c>
      <c r="E16" s="206">
        <f>[9]BP!E39</f>
        <v>-20055.833333333299</v>
      </c>
      <c r="F16" s="206">
        <f>[9]BP!F39</f>
        <v>-20055.833333333299</v>
      </c>
      <c r="G16" s="206">
        <f>[9]BP!G39</f>
        <v>-20055.833333333299</v>
      </c>
      <c r="H16" s="206">
        <f>[9]BP!H39</f>
        <v>-20055.833333333299</v>
      </c>
      <c r="I16" s="206">
        <f>[9]BP!I39</f>
        <v>0</v>
      </c>
      <c r="J16" s="206">
        <f>[9]BP!J39</f>
        <v>0</v>
      </c>
      <c r="K16" s="206">
        <f>[9]BP!K39</f>
        <v>0</v>
      </c>
      <c r="L16" s="206">
        <f>[9]BP!L39</f>
        <v>0</v>
      </c>
      <c r="M16" s="206">
        <f>[9]BP!M39</f>
        <v>0</v>
      </c>
      <c r="N16" s="206">
        <f>[9]BP!N39</f>
        <v>0</v>
      </c>
      <c r="O16" s="206">
        <f t="shared" si="2"/>
        <v>-120334.9999999998</v>
      </c>
      <c r="P16" s="206">
        <f>SUM([9]BP!O39:Z39)</f>
        <v>0</v>
      </c>
    </row>
    <row r="17" spans="1:16">
      <c r="A17" s="208" t="s">
        <v>603</v>
      </c>
      <c r="B17" s="203"/>
      <c r="C17" s="206">
        <f>[9]BP!C40</f>
        <v>-6516.6666666666697</v>
      </c>
      <c r="D17" s="206">
        <f>[9]BP!D40</f>
        <v>-6516.6666666666697</v>
      </c>
      <c r="E17" s="206">
        <f>[9]BP!E40</f>
        <v>-6516.6666666666697</v>
      </c>
      <c r="F17" s="206">
        <f>[9]BP!F40</f>
        <v>-6516.6666666666697</v>
      </c>
      <c r="G17" s="206">
        <f>[9]BP!G40</f>
        <v>-6516.6666666666697</v>
      </c>
      <c r="H17" s="206">
        <f>[9]BP!H40</f>
        <v>-6516.6666666666697</v>
      </c>
      <c r="I17" s="206">
        <f>[9]BP!I40</f>
        <v>-6516.6666666666697</v>
      </c>
      <c r="J17" s="206">
        <f>[9]BP!J40</f>
        <v>-6516.6666666666697</v>
      </c>
      <c r="K17" s="206">
        <f>[9]BP!K40</f>
        <v>-6516.6666666666697</v>
      </c>
      <c r="L17" s="206">
        <f>[9]BP!L40</f>
        <v>-6516.6666666666697</v>
      </c>
      <c r="M17" s="206">
        <f>[9]BP!M40</f>
        <v>-6516.6666666666697</v>
      </c>
      <c r="N17" s="206">
        <f>[9]BP!N40</f>
        <v>-6516.6666666666697</v>
      </c>
      <c r="O17" s="206">
        <f t="shared" si="2"/>
        <v>-78200.000000000044</v>
      </c>
      <c r="P17" s="206">
        <f>SUM([9]BP!O40:Z40)</f>
        <v>-77237.538461538526</v>
      </c>
    </row>
    <row r="18" spans="1:16" ht="15">
      <c r="A18" s="202" t="s">
        <v>604</v>
      </c>
      <c r="B18" s="203"/>
      <c r="C18" s="209">
        <f>SUM(C12:C17)</f>
        <v>-289978.75</v>
      </c>
      <c r="D18" s="209">
        <f>SUM(D12:D17)</f>
        <v>-256918.6666666666</v>
      </c>
      <c r="E18" s="209">
        <f t="shared" ref="E18:P18" si="3">SUM(E12:E17)</f>
        <v>-236187.9166666666</v>
      </c>
      <c r="F18" s="209">
        <f t="shared" si="3"/>
        <v>-233167.6666666666</v>
      </c>
      <c r="G18" s="209">
        <f t="shared" si="3"/>
        <v>-231307.6666666666</v>
      </c>
      <c r="H18" s="209">
        <f t="shared" si="3"/>
        <v>-231187.9166666666</v>
      </c>
      <c r="I18" s="209">
        <f t="shared" si="3"/>
        <v>-211132.08333333331</v>
      </c>
      <c r="J18" s="209">
        <f t="shared" si="3"/>
        <v>-211132.08333333331</v>
      </c>
      <c r="K18" s="209">
        <f t="shared" si="3"/>
        <v>-211132.08333333331</v>
      </c>
      <c r="L18" s="209">
        <f t="shared" si="3"/>
        <v>-211132.08333333331</v>
      </c>
      <c r="M18" s="209">
        <f t="shared" si="3"/>
        <v>-211132.08333333331</v>
      </c>
      <c r="N18" s="209">
        <f t="shared" si="3"/>
        <v>-211132.08333333331</v>
      </c>
      <c r="O18" s="209">
        <f t="shared" si="3"/>
        <v>-2745541.083333333</v>
      </c>
      <c r="P18" s="209">
        <f t="shared" si="3"/>
        <v>-2579927.9474358973</v>
      </c>
    </row>
    <row r="19" spans="1:16" ht="15.75">
      <c r="A19" s="210"/>
      <c r="B19" s="203"/>
      <c r="C19" s="204"/>
      <c r="D19" s="204"/>
      <c r="E19" s="204"/>
      <c r="F19" s="204"/>
      <c r="G19" s="204"/>
      <c r="H19" s="204"/>
      <c r="I19" s="204"/>
      <c r="J19" s="204"/>
      <c r="K19" s="204"/>
      <c r="L19" s="204"/>
      <c r="M19" s="204"/>
      <c r="N19" s="204"/>
      <c r="O19" s="204"/>
      <c r="P19" s="204"/>
    </row>
    <row r="20" spans="1:16" ht="15">
      <c r="A20" s="202" t="s">
        <v>605</v>
      </c>
      <c r="B20" s="203"/>
      <c r="C20" s="209">
        <f>C4+C8+C18</f>
        <v>2660.4166666669771</v>
      </c>
      <c r="D20" s="209">
        <f>D4+D8+D18</f>
        <v>102772.61840277855</v>
      </c>
      <c r="E20" s="209">
        <f t="shared" ref="E20:P20" si="4">E4+E8+E18</f>
        <v>200960.92097945695</v>
      </c>
      <c r="F20" s="209">
        <f t="shared" si="4"/>
        <v>254483.83481687141</v>
      </c>
      <c r="G20" s="209">
        <f t="shared" si="4"/>
        <v>300028.90579527512</v>
      </c>
      <c r="H20" s="209">
        <f t="shared" si="4"/>
        <v>346191.77290275542</v>
      </c>
      <c r="I20" s="209">
        <f t="shared" si="4"/>
        <v>408879.41862318356</v>
      </c>
      <c r="J20" s="209">
        <f t="shared" si="4"/>
        <v>470961.40786744683</v>
      </c>
      <c r="K20" s="209">
        <f t="shared" si="4"/>
        <v>533302.0720668945</v>
      </c>
      <c r="L20" s="209">
        <f t="shared" si="4"/>
        <v>595902.4890338399</v>
      </c>
      <c r="M20" s="209">
        <f t="shared" si="4"/>
        <v>658763.74107148102</v>
      </c>
      <c r="N20" s="209">
        <f t="shared" si="4"/>
        <v>721886.91499261232</v>
      </c>
      <c r="O20" s="209">
        <f t="shared" si="4"/>
        <v>393106.25000000093</v>
      </c>
      <c r="P20" s="209">
        <f t="shared" si="4"/>
        <v>143722.3409609478</v>
      </c>
    </row>
    <row r="21" spans="1:16" ht="15.75">
      <c r="A21" s="210"/>
      <c r="B21" s="203"/>
      <c r="C21" s="204"/>
      <c r="D21" s="204"/>
      <c r="E21" s="204"/>
      <c r="F21" s="204"/>
      <c r="G21" s="204"/>
      <c r="H21" s="204"/>
      <c r="I21" s="204"/>
      <c r="J21" s="204"/>
      <c r="K21" s="204"/>
      <c r="L21" s="204"/>
      <c r="M21" s="204"/>
      <c r="N21" s="204"/>
      <c r="O21" s="204"/>
      <c r="P21" s="204"/>
    </row>
    <row r="22" spans="1:16">
      <c r="A22" s="208" t="s">
        <v>606</v>
      </c>
      <c r="B22" s="203"/>
      <c r="C22" s="206">
        <f>[9]BP!C45</f>
        <v>11.085069444445738</v>
      </c>
      <c r="D22" s="206">
        <f>[9]BP!D45</f>
        <v>428.21924334491064</v>
      </c>
      <c r="E22" s="206">
        <f>[9]BP!E45</f>
        <v>837.33717074773722</v>
      </c>
      <c r="F22" s="206">
        <f>[9]BP!F45</f>
        <v>1060.3493117369642</v>
      </c>
      <c r="G22" s="206">
        <f>[9]BP!G45</f>
        <v>1250.1204408136464</v>
      </c>
      <c r="H22" s="206">
        <f>[9]BP!H45</f>
        <v>1442.4657204281475</v>
      </c>
      <c r="I22" s="206">
        <f>[9]BP!I45</f>
        <v>1703.6642442632649</v>
      </c>
      <c r="J22" s="206">
        <f>[9]BP!J45</f>
        <v>1962.3391994476951</v>
      </c>
      <c r="K22" s="206">
        <f>[9]BP!K45</f>
        <v>2222.0919669453938</v>
      </c>
      <c r="L22" s="206">
        <f>[9]BP!L45</f>
        <v>2482.9270376409995</v>
      </c>
      <c r="M22" s="206">
        <f>[9]BP!M45</f>
        <v>2744.8489211311708</v>
      </c>
      <c r="N22" s="206">
        <f>[9]BP!N45</f>
        <v>3007.8621458025514</v>
      </c>
      <c r="O22" s="206">
        <f>SUM(C22:N22)</f>
        <v>19153.310471746929</v>
      </c>
      <c r="P22" s="206">
        <f>SUM([9]BP!O45:Z45)</f>
        <v>4885.7098656973867</v>
      </c>
    </row>
    <row r="23" spans="1:16">
      <c r="A23" s="208" t="s">
        <v>607</v>
      </c>
      <c r="B23" s="203"/>
      <c r="C23" s="206">
        <f>[9]BP!C46</f>
        <v>64380.616666666734</v>
      </c>
      <c r="D23" s="206">
        <f>[9]BP!D46</f>
        <v>22748.000000000073</v>
      </c>
      <c r="E23" s="206">
        <f>[9]BP!E46</f>
        <v>33654.243333333332</v>
      </c>
      <c r="F23" s="206">
        <f>[9]BP!F46</f>
        <v>23712.388333333332</v>
      </c>
      <c r="G23" s="206">
        <f>[9]BP!G46</f>
        <v>24350.663333333334</v>
      </c>
      <c r="H23" s="206">
        <f>[9]BP!H46</f>
        <v>24687.263333333336</v>
      </c>
      <c r="I23" s="206">
        <f>[9]BP!I46</f>
        <v>23820.408333333336</v>
      </c>
      <c r="J23" s="206">
        <f>[9]BP!J46</f>
        <v>23820.408333333336</v>
      </c>
      <c r="K23" s="206">
        <f>[9]BP!K46</f>
        <v>23820.408333333336</v>
      </c>
      <c r="L23" s="206">
        <f>[9]BP!L46</f>
        <v>23820.408333333336</v>
      </c>
      <c r="M23" s="206">
        <f>[9]BP!M46</f>
        <v>23820.408333333336</v>
      </c>
      <c r="N23" s="206">
        <f>[9]BP!N46</f>
        <v>23820.408333333336</v>
      </c>
      <c r="O23" s="206">
        <f>SUM(C23:N23)</f>
        <v>336455.62500000012</v>
      </c>
      <c r="P23" s="206">
        <f>SUM([9]BP!O46:Z46)</f>
        <v>280444.38851282059</v>
      </c>
    </row>
    <row r="24" spans="1:16">
      <c r="A24" s="208" t="s">
        <v>608</v>
      </c>
      <c r="B24" s="203"/>
      <c r="C24" s="206">
        <f>[9]BP!C47</f>
        <v>0</v>
      </c>
      <c r="D24" s="206">
        <f>[9]BP!D47</f>
        <v>0</v>
      </c>
      <c r="E24" s="206">
        <f>[9]BP!E47</f>
        <v>0</v>
      </c>
      <c r="F24" s="206">
        <f>[9]BP!F47</f>
        <v>0</v>
      </c>
      <c r="G24" s="206">
        <f>[9]BP!G47</f>
        <v>0</v>
      </c>
      <c r="H24" s="206">
        <f>[9]BP!H47</f>
        <v>0</v>
      </c>
      <c r="I24" s="206">
        <f>[9]BP!I47</f>
        <v>0</v>
      </c>
      <c r="J24" s="206">
        <f>[9]BP!J47</f>
        <v>0</v>
      </c>
      <c r="K24" s="206">
        <f>[9]BP!K47</f>
        <v>0</v>
      </c>
      <c r="L24" s="206">
        <f>[9]BP!L47</f>
        <v>0</v>
      </c>
      <c r="M24" s="206">
        <f>[9]BP!M47</f>
        <v>0</v>
      </c>
      <c r="N24" s="206">
        <f>[9]BP!N47</f>
        <v>-1011321.3970749044</v>
      </c>
      <c r="O24" s="206">
        <f>SUM(C24:N24)</f>
        <v>-1011321.3970749044</v>
      </c>
      <c r="P24" s="206">
        <f>SUM([9]BP!O47:Z47)</f>
        <v>-367112.29081106122</v>
      </c>
    </row>
    <row r="25" spans="1:16" ht="15">
      <c r="A25" s="202" t="s">
        <v>609</v>
      </c>
      <c r="B25" s="203"/>
      <c r="C25" s="209">
        <f>C20+SUM(C22:C24)</f>
        <v>67052.118402778156</v>
      </c>
      <c r="D25" s="209">
        <f t="shared" ref="D25:P25" si="5">D20+SUM(D22:D24)</f>
        <v>125948.83764612353</v>
      </c>
      <c r="E25" s="209">
        <f t="shared" si="5"/>
        <v>235452.50148353801</v>
      </c>
      <c r="F25" s="209">
        <f t="shared" si="5"/>
        <v>279256.57246194169</v>
      </c>
      <c r="G25" s="209">
        <f t="shared" si="5"/>
        <v>325629.6895694221</v>
      </c>
      <c r="H25" s="209">
        <f t="shared" si="5"/>
        <v>372321.50195651688</v>
      </c>
      <c r="I25" s="209">
        <f t="shared" si="5"/>
        <v>434403.49120078015</v>
      </c>
      <c r="J25" s="209">
        <f t="shared" si="5"/>
        <v>496744.15540022787</v>
      </c>
      <c r="K25" s="209">
        <f t="shared" si="5"/>
        <v>559344.57236717327</v>
      </c>
      <c r="L25" s="209">
        <f t="shared" si="5"/>
        <v>622205.82440481428</v>
      </c>
      <c r="M25" s="209">
        <f t="shared" si="5"/>
        <v>685328.99832594558</v>
      </c>
      <c r="N25" s="209">
        <f t="shared" si="5"/>
        <v>-262606.21160315617</v>
      </c>
      <c r="O25" s="209">
        <f t="shared" si="5"/>
        <v>-262606.21160315641</v>
      </c>
      <c r="P25" s="209">
        <f t="shared" si="5"/>
        <v>61940.148528404534</v>
      </c>
    </row>
    <row r="29" spans="1:16" ht="18.75">
      <c r="A29" s="200" t="s">
        <v>610</v>
      </c>
    </row>
    <row r="31" spans="1:16">
      <c r="A31" s="204" t="s">
        <v>611</v>
      </c>
      <c r="B31" s="212"/>
      <c r="C31" s="213">
        <f>0.05/12</f>
        <v>4.1666666666666666E-3</v>
      </c>
      <c r="D31" s="213">
        <f t="shared" ref="D31:N31" si="6">0.05/12</f>
        <v>4.1666666666666666E-3</v>
      </c>
      <c r="E31" s="213">
        <f t="shared" si="6"/>
        <v>4.1666666666666666E-3</v>
      </c>
      <c r="F31" s="213">
        <f t="shared" si="6"/>
        <v>4.1666666666666666E-3</v>
      </c>
      <c r="G31" s="213">
        <f t="shared" si="6"/>
        <v>4.1666666666666666E-3</v>
      </c>
      <c r="H31" s="213">
        <f t="shared" si="6"/>
        <v>4.1666666666666666E-3</v>
      </c>
      <c r="I31" s="213">
        <f t="shared" si="6"/>
        <v>4.1666666666666666E-3</v>
      </c>
      <c r="J31" s="213">
        <f t="shared" si="6"/>
        <v>4.1666666666666666E-3</v>
      </c>
      <c r="K31" s="213">
        <f t="shared" si="6"/>
        <v>4.1666666666666666E-3</v>
      </c>
      <c r="L31" s="213">
        <f t="shared" si="6"/>
        <v>4.1666666666666666E-3</v>
      </c>
      <c r="M31" s="213">
        <f t="shared" si="6"/>
        <v>4.1666666666666666E-3</v>
      </c>
      <c r="N31" s="213">
        <f t="shared" si="6"/>
        <v>4.1666666666666666E-3</v>
      </c>
      <c r="O31" s="214">
        <v>0.05</v>
      </c>
      <c r="P31" s="214">
        <v>0.05</v>
      </c>
    </row>
    <row r="32" spans="1:16">
      <c r="A32" s="199" t="s">
        <v>612</v>
      </c>
      <c r="C32" s="214">
        <v>0.23</v>
      </c>
      <c r="D32" s="214">
        <v>0.23</v>
      </c>
      <c r="E32" s="214">
        <v>0.23</v>
      </c>
      <c r="F32" s="214">
        <v>0.23</v>
      </c>
      <c r="G32" s="214">
        <v>0.23</v>
      </c>
      <c r="H32" s="214">
        <v>0.23</v>
      </c>
      <c r="I32" s="214">
        <v>0.23</v>
      </c>
      <c r="J32" s="214">
        <v>0.23</v>
      </c>
      <c r="K32" s="214">
        <v>0.23</v>
      </c>
      <c r="L32" s="214">
        <v>0.23</v>
      </c>
      <c r="M32" s="214">
        <v>0.23</v>
      </c>
      <c r="N32" s="214">
        <v>0.23</v>
      </c>
      <c r="O32" s="214">
        <v>0.23</v>
      </c>
      <c r="P32" s="214">
        <v>0.22</v>
      </c>
    </row>
    <row r="33" spans="1:16">
      <c r="A33" s="199" t="s">
        <v>613</v>
      </c>
      <c r="C33" s="214">
        <v>0.22</v>
      </c>
      <c r="D33" s="214">
        <v>0.22</v>
      </c>
      <c r="E33" s="214">
        <v>0.22</v>
      </c>
      <c r="F33" s="214">
        <v>0.22</v>
      </c>
      <c r="G33" s="214">
        <v>0.22</v>
      </c>
      <c r="H33" s="214">
        <v>0.22</v>
      </c>
      <c r="I33" s="214">
        <v>0.22</v>
      </c>
      <c r="J33" s="214">
        <v>0.22</v>
      </c>
      <c r="K33" s="214">
        <v>0.22</v>
      </c>
      <c r="L33" s="214">
        <v>0.22</v>
      </c>
      <c r="M33" s="214">
        <v>0.22</v>
      </c>
      <c r="N33" s="214">
        <v>0.22</v>
      </c>
      <c r="O33" s="214">
        <v>0.22</v>
      </c>
      <c r="P33" s="214">
        <v>0.22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1"/>
  <sheetViews>
    <sheetView showGridLines="0" zoomScale="90" zoomScaleNormal="90" workbookViewId="0">
      <pane xSplit="2" ySplit="6" topLeftCell="C82" activePane="bottomRight" state="frozen"/>
      <selection pane="topRight" activeCell="C1" sqref="C1"/>
      <selection pane="bottomLeft" activeCell="A8" sqref="A8"/>
      <selection pane="bottomRight" activeCell="Q106" sqref="Q106"/>
    </sheetView>
  </sheetViews>
  <sheetFormatPr defaultRowHeight="12.75"/>
  <cols>
    <col min="1" max="1" width="5.7109375" style="86" customWidth="1"/>
    <col min="2" max="2" width="39.28515625" style="86" customWidth="1"/>
    <col min="3" max="3" width="9.140625" style="86" customWidth="1"/>
    <col min="4" max="14" width="10.5703125" style="86" customWidth="1"/>
    <col min="15" max="15" width="12.140625" style="86" bestFit="1" customWidth="1"/>
    <col min="16" max="16" width="11.7109375" style="86" customWidth="1"/>
    <col min="17" max="17" width="10.85546875" style="86" customWidth="1"/>
    <col min="18" max="18" width="13" style="86" customWidth="1"/>
    <col min="19" max="19" width="14.7109375" style="86" customWidth="1"/>
    <col min="20" max="20" width="13.140625" style="86" customWidth="1"/>
    <col min="21" max="21" width="11.85546875" style="86" customWidth="1"/>
    <col min="22" max="22" width="12.5703125" style="86" customWidth="1"/>
    <col min="23" max="23" width="13" style="86" customWidth="1"/>
    <col min="24" max="24" width="11.42578125" style="86" customWidth="1"/>
    <col min="25" max="25" width="10.28515625" style="86" customWidth="1"/>
    <col min="26" max="26" width="13.28515625" style="86" customWidth="1"/>
    <col min="27" max="27" width="3.140625" style="86" customWidth="1"/>
    <col min="28" max="28" width="11.140625" style="86" customWidth="1"/>
    <col min="29" max="16384" width="9.140625" style="86"/>
  </cols>
  <sheetData>
    <row r="1" spans="1:28">
      <c r="A1" s="130" t="s">
        <v>614</v>
      </c>
      <c r="B1" s="130"/>
      <c r="C1" s="130"/>
      <c r="D1" s="130"/>
      <c r="E1" s="130"/>
      <c r="F1" s="215">
        <f>AB2</f>
        <v>0</v>
      </c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B1" s="201" t="s">
        <v>615</v>
      </c>
    </row>
    <row r="2" spans="1:28">
      <c r="A2" s="216" t="s">
        <v>616</v>
      </c>
      <c r="AB2" s="215">
        <f>SUM(AB9:AB108)</f>
        <v>0</v>
      </c>
    </row>
    <row r="3" spans="1:28">
      <c r="C3" s="201" t="s">
        <v>32</v>
      </c>
      <c r="D3" s="201" t="s">
        <v>32</v>
      </c>
      <c r="E3" s="201" t="s">
        <v>32</v>
      </c>
      <c r="F3" s="201" t="s">
        <v>32</v>
      </c>
      <c r="G3" s="201" t="s">
        <v>32</v>
      </c>
      <c r="H3" s="201" t="s">
        <v>32</v>
      </c>
      <c r="I3" s="201" t="s">
        <v>32</v>
      </c>
      <c r="J3" s="201" t="s">
        <v>32</v>
      </c>
      <c r="K3" s="201" t="s">
        <v>32</v>
      </c>
      <c r="L3" s="201" t="s">
        <v>32</v>
      </c>
      <c r="M3" s="201" t="s">
        <v>32</v>
      </c>
      <c r="N3" s="201" t="s">
        <v>32</v>
      </c>
      <c r="O3" s="201" t="s">
        <v>34</v>
      </c>
      <c r="P3" s="201" t="s">
        <v>34</v>
      </c>
      <c r="Q3" s="201" t="s">
        <v>34</v>
      </c>
      <c r="R3" s="201" t="s">
        <v>34</v>
      </c>
      <c r="S3" s="201" t="s">
        <v>34</v>
      </c>
      <c r="T3" s="201" t="s">
        <v>34</v>
      </c>
      <c r="U3" s="201" t="s">
        <v>34</v>
      </c>
      <c r="V3" s="201" t="s">
        <v>34</v>
      </c>
      <c r="W3" s="201" t="s">
        <v>34</v>
      </c>
      <c r="X3" s="201" t="s">
        <v>34</v>
      </c>
      <c r="Y3" s="201" t="s">
        <v>34</v>
      </c>
      <c r="Z3" s="201" t="s">
        <v>34</v>
      </c>
    </row>
    <row r="4" spans="1:28">
      <c r="C4" s="201" t="s">
        <v>577</v>
      </c>
      <c r="D4" s="201" t="s">
        <v>578</v>
      </c>
      <c r="E4" s="201" t="s">
        <v>579</v>
      </c>
      <c r="F4" s="201" t="s">
        <v>580</v>
      </c>
      <c r="G4" s="201" t="s">
        <v>581</v>
      </c>
      <c r="H4" s="201" t="s">
        <v>582</v>
      </c>
      <c r="I4" s="201" t="s">
        <v>583</v>
      </c>
      <c r="J4" s="201" t="s">
        <v>584</v>
      </c>
      <c r="K4" s="201" t="s">
        <v>585</v>
      </c>
      <c r="L4" s="201" t="s">
        <v>586</v>
      </c>
      <c r="M4" s="201" t="s">
        <v>587</v>
      </c>
      <c r="N4" s="201" t="s">
        <v>588</v>
      </c>
      <c r="O4" s="201" t="s">
        <v>577</v>
      </c>
      <c r="P4" s="201" t="s">
        <v>578</v>
      </c>
      <c r="Q4" s="201" t="s">
        <v>579</v>
      </c>
      <c r="R4" s="201" t="s">
        <v>580</v>
      </c>
      <c r="S4" s="201" t="s">
        <v>581</v>
      </c>
      <c r="T4" s="201" t="s">
        <v>582</v>
      </c>
      <c r="U4" s="201" t="s">
        <v>583</v>
      </c>
      <c r="V4" s="201" t="s">
        <v>584</v>
      </c>
      <c r="W4" s="201" t="s">
        <v>585</v>
      </c>
      <c r="X4" s="201" t="s">
        <v>586</v>
      </c>
      <c r="Y4" s="201" t="s">
        <v>587</v>
      </c>
      <c r="Z4" s="201" t="s">
        <v>588</v>
      </c>
    </row>
    <row r="5" spans="1:28">
      <c r="C5" s="201" t="str">
        <f>C3&amp;C4</f>
        <v>Yr1M1</v>
      </c>
      <c r="D5" s="201" t="str">
        <f t="shared" ref="D5:Z5" si="0">D3&amp;D4</f>
        <v>Yr1M2</v>
      </c>
      <c r="E5" s="201" t="str">
        <f t="shared" si="0"/>
        <v>Yr1M3</v>
      </c>
      <c r="F5" s="201" t="str">
        <f t="shared" si="0"/>
        <v>Yr1M4</v>
      </c>
      <c r="G5" s="201" t="str">
        <f t="shared" si="0"/>
        <v>Yr1M5</v>
      </c>
      <c r="H5" s="201" t="str">
        <f t="shared" si="0"/>
        <v>Yr1M6</v>
      </c>
      <c r="I5" s="201" t="str">
        <f t="shared" si="0"/>
        <v>Yr1M7</v>
      </c>
      <c r="J5" s="201" t="str">
        <f t="shared" si="0"/>
        <v>Yr1M8</v>
      </c>
      <c r="K5" s="201" t="str">
        <f t="shared" si="0"/>
        <v>Yr1M9</v>
      </c>
      <c r="L5" s="201" t="str">
        <f t="shared" si="0"/>
        <v>Yr1M10</v>
      </c>
      <c r="M5" s="201" t="str">
        <f t="shared" si="0"/>
        <v>Yr1M11</v>
      </c>
      <c r="N5" s="201" t="str">
        <f t="shared" si="0"/>
        <v>Yr1M12</v>
      </c>
      <c r="O5" s="201" t="str">
        <f t="shared" si="0"/>
        <v>Yr2M1</v>
      </c>
      <c r="P5" s="201" t="str">
        <f t="shared" si="0"/>
        <v>Yr2M2</v>
      </c>
      <c r="Q5" s="201" t="str">
        <f t="shared" si="0"/>
        <v>Yr2M3</v>
      </c>
      <c r="R5" s="201" t="str">
        <f t="shared" si="0"/>
        <v>Yr2M4</v>
      </c>
      <c r="S5" s="201" t="str">
        <f t="shared" si="0"/>
        <v>Yr2M5</v>
      </c>
      <c r="T5" s="201" t="str">
        <f t="shared" si="0"/>
        <v>Yr2M6</v>
      </c>
      <c r="U5" s="201" t="str">
        <f t="shared" si="0"/>
        <v>Yr2M7</v>
      </c>
      <c r="V5" s="201" t="str">
        <f t="shared" si="0"/>
        <v>Yr2M8</v>
      </c>
      <c r="W5" s="201" t="str">
        <f t="shared" si="0"/>
        <v>Yr2M9</v>
      </c>
      <c r="X5" s="201" t="str">
        <f t="shared" si="0"/>
        <v>Yr2M10</v>
      </c>
      <c r="Y5" s="201" t="str">
        <f t="shared" si="0"/>
        <v>Yr2M11</v>
      </c>
      <c r="Z5" s="201" t="str">
        <f t="shared" si="0"/>
        <v>Yr2M12</v>
      </c>
    </row>
    <row r="6" spans="1:28">
      <c r="C6" s="217" t="s">
        <v>617</v>
      </c>
      <c r="D6" s="217" t="s">
        <v>617</v>
      </c>
      <c r="E6" s="217" t="s">
        <v>617</v>
      </c>
      <c r="F6" s="217" t="s">
        <v>617</v>
      </c>
      <c r="G6" s="217" t="s">
        <v>617</v>
      </c>
      <c r="H6" s="217" t="s">
        <v>617</v>
      </c>
      <c r="I6" s="217" t="s">
        <v>617</v>
      </c>
      <c r="J6" s="217" t="s">
        <v>617</v>
      </c>
      <c r="K6" s="217" t="s">
        <v>617</v>
      </c>
      <c r="L6" s="217" t="s">
        <v>617</v>
      </c>
      <c r="M6" s="217" t="s">
        <v>617</v>
      </c>
      <c r="N6" s="217" t="s">
        <v>617</v>
      </c>
      <c r="O6" s="217" t="s">
        <v>617</v>
      </c>
      <c r="P6" s="217" t="s">
        <v>617</v>
      </c>
      <c r="Q6" s="217" t="s">
        <v>617</v>
      </c>
      <c r="R6" s="217" t="s">
        <v>617</v>
      </c>
      <c r="S6" s="217" t="s">
        <v>617</v>
      </c>
      <c r="T6" s="217" t="s">
        <v>617</v>
      </c>
      <c r="U6" s="217" t="s">
        <v>617</v>
      </c>
      <c r="V6" s="217" t="s">
        <v>617</v>
      </c>
      <c r="W6" s="217" t="s">
        <v>617</v>
      </c>
      <c r="X6" s="217" t="s">
        <v>617</v>
      </c>
      <c r="Y6" s="217" t="s">
        <v>617</v>
      </c>
      <c r="Z6" s="217" t="s">
        <v>617</v>
      </c>
    </row>
    <row r="7" spans="1:28" ht="15">
      <c r="A7" s="218" t="s">
        <v>23</v>
      </c>
      <c r="B7" s="219"/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19"/>
      <c r="R7" s="219"/>
      <c r="S7" s="219"/>
      <c r="T7" s="219"/>
      <c r="U7" s="219"/>
      <c r="V7" s="219"/>
      <c r="W7" s="219"/>
      <c r="X7" s="219"/>
      <c r="Y7" s="219"/>
      <c r="Z7" s="219"/>
    </row>
    <row r="8" spans="1:28">
      <c r="B8" s="220" t="s">
        <v>618</v>
      </c>
    </row>
    <row r="9" spans="1:28">
      <c r="B9" s="221" t="s">
        <v>593</v>
      </c>
      <c r="C9" s="222">
        <v>292639.16666666698</v>
      </c>
      <c r="D9" s="222">
        <v>292639.16666666698</v>
      </c>
      <c r="E9" s="222">
        <v>311200</v>
      </c>
      <c r="F9" s="222">
        <v>252199</v>
      </c>
      <c r="G9" s="222">
        <v>252080</v>
      </c>
      <c r="H9" s="222">
        <v>251750</v>
      </c>
      <c r="I9" s="222">
        <v>247690</v>
      </c>
      <c r="J9" s="222">
        <v>247690</v>
      </c>
      <c r="K9" s="222">
        <v>247690</v>
      </c>
      <c r="L9" s="222">
        <v>247690</v>
      </c>
      <c r="M9" s="222">
        <v>247690</v>
      </c>
      <c r="N9" s="222">
        <v>247690</v>
      </c>
      <c r="O9" s="222">
        <v>248854.70833333337</v>
      </c>
      <c r="P9" s="222">
        <v>248854.70833333337</v>
      </c>
      <c r="Q9" s="222">
        <v>248854.70833333337</v>
      </c>
      <c r="R9" s="222">
        <v>248854.70833333337</v>
      </c>
      <c r="S9" s="222">
        <v>248854.70833333337</v>
      </c>
      <c r="T9" s="222">
        <v>248854.70833333337</v>
      </c>
      <c r="U9" s="222">
        <v>248854.70833333337</v>
      </c>
      <c r="V9" s="222">
        <v>248854.70833333337</v>
      </c>
      <c r="W9" s="222">
        <v>248854.70833333337</v>
      </c>
      <c r="X9" s="222">
        <v>248854.70833333337</v>
      </c>
      <c r="Y9" s="222">
        <v>248854.70833333337</v>
      </c>
      <c r="Z9" s="222">
        <v>248854.70833333337</v>
      </c>
    </row>
    <row r="10" spans="1:28">
      <c r="B10" s="221" t="s">
        <v>594</v>
      </c>
      <c r="C10" s="222">
        <v>0</v>
      </c>
      <c r="D10" s="222">
        <v>0</v>
      </c>
      <c r="E10" s="222">
        <v>0</v>
      </c>
      <c r="F10" s="222">
        <v>0</v>
      </c>
      <c r="G10" s="222">
        <v>0</v>
      </c>
      <c r="H10" s="222">
        <v>0</v>
      </c>
      <c r="I10" s="222">
        <v>0</v>
      </c>
      <c r="J10" s="222">
        <v>0</v>
      </c>
      <c r="K10" s="222">
        <v>0</v>
      </c>
      <c r="L10" s="222">
        <v>0</v>
      </c>
      <c r="M10" s="222">
        <v>0</v>
      </c>
      <c r="N10" s="222">
        <v>0</v>
      </c>
      <c r="O10" s="222">
        <v>0</v>
      </c>
      <c r="P10" s="222">
        <v>0</v>
      </c>
      <c r="Q10" s="222">
        <v>0</v>
      </c>
      <c r="R10" s="222">
        <v>0</v>
      </c>
      <c r="S10" s="222">
        <v>0</v>
      </c>
      <c r="T10" s="222">
        <v>0</v>
      </c>
      <c r="U10" s="222">
        <v>0</v>
      </c>
      <c r="V10" s="222">
        <v>0</v>
      </c>
      <c r="W10" s="222">
        <v>0</v>
      </c>
      <c r="X10" s="222">
        <v>0</v>
      </c>
      <c r="Y10" s="222">
        <v>0</v>
      </c>
      <c r="Z10" s="222">
        <v>0</v>
      </c>
    </row>
    <row r="11" spans="1:28" ht="9.75" customHeight="1">
      <c r="B11" s="223"/>
      <c r="C11" s="199"/>
      <c r="D11" s="199"/>
      <c r="E11" s="199"/>
      <c r="F11" s="199"/>
      <c r="G11" s="199"/>
      <c r="H11" s="199"/>
      <c r="I11" s="199"/>
      <c r="J11" s="199"/>
      <c r="K11" s="199"/>
      <c r="L11" s="199"/>
      <c r="M11" s="199"/>
      <c r="N11" s="199"/>
      <c r="O11" s="199"/>
      <c r="P11" s="199"/>
      <c r="Q11" s="199"/>
      <c r="R11" s="199"/>
      <c r="S11" s="199"/>
      <c r="T11" s="199"/>
      <c r="U11" s="199"/>
      <c r="V11" s="199"/>
      <c r="W11" s="199"/>
      <c r="X11" s="199"/>
      <c r="Y11" s="199"/>
      <c r="Z11" s="199"/>
    </row>
    <row r="12" spans="1:28">
      <c r="B12" s="220" t="s">
        <v>619</v>
      </c>
      <c r="C12" s="199"/>
      <c r="D12" s="199"/>
      <c r="E12" s="199"/>
      <c r="F12" s="199"/>
      <c r="G12" s="199"/>
      <c r="H12" s="199"/>
      <c r="I12" s="199"/>
      <c r="J12" s="199"/>
      <c r="K12" s="199"/>
      <c r="L12" s="199"/>
      <c r="M12" s="199"/>
      <c r="N12" s="199"/>
      <c r="O12" s="199"/>
      <c r="P12" s="199"/>
      <c r="Q12" s="199"/>
      <c r="R12" s="199"/>
      <c r="S12" s="199"/>
      <c r="T12" s="199"/>
      <c r="U12" s="199"/>
      <c r="V12" s="199"/>
      <c r="W12" s="199"/>
      <c r="X12" s="199"/>
      <c r="Y12" s="199"/>
      <c r="Z12" s="199"/>
    </row>
    <row r="13" spans="1:28">
      <c r="B13" s="224" t="s">
        <v>598</v>
      </c>
      <c r="C13" s="222">
        <v>-74167.083333333299</v>
      </c>
      <c r="D13" s="222">
        <v>-72120</v>
      </c>
      <c r="E13" s="222">
        <v>-65200</v>
      </c>
      <c r="F13" s="222">
        <v>-65200</v>
      </c>
      <c r="G13" s="222">
        <v>-65200</v>
      </c>
      <c r="H13" s="222">
        <v>-65200</v>
      </c>
      <c r="I13" s="222">
        <v>-65200</v>
      </c>
      <c r="J13" s="222">
        <v>-65200</v>
      </c>
      <c r="K13" s="222">
        <v>-65200</v>
      </c>
      <c r="L13" s="222">
        <v>-65200</v>
      </c>
      <c r="M13" s="222">
        <v>-65200</v>
      </c>
      <c r="N13" s="222">
        <v>-65200</v>
      </c>
      <c r="O13" s="222">
        <f>N13*0.92</f>
        <v>-59984</v>
      </c>
      <c r="P13" s="222">
        <v>-66020.852564102563</v>
      </c>
      <c r="Q13" s="222">
        <v>-66020.852564102563</v>
      </c>
      <c r="R13" s="222">
        <v>-66020.852564102563</v>
      </c>
      <c r="S13" s="222">
        <v>-66020.852564102563</v>
      </c>
      <c r="T13" s="222">
        <v>-66020.852564102563</v>
      </c>
      <c r="U13" s="222">
        <v>-66020.852564102563</v>
      </c>
      <c r="V13" s="222">
        <v>-66020.852564102563</v>
      </c>
      <c r="W13" s="222">
        <v>-66020.852564102563</v>
      </c>
      <c r="X13" s="222">
        <v>-66020.852564102563</v>
      </c>
      <c r="Y13" s="222">
        <v>-66020.852564102563</v>
      </c>
      <c r="Z13" s="222">
        <v>-66020.852564102563</v>
      </c>
    </row>
    <row r="14" spans="1:28">
      <c r="B14" s="224" t="s">
        <v>599</v>
      </c>
      <c r="C14" s="222">
        <v>-186824.75</v>
      </c>
      <c r="D14" s="222">
        <v>-155811.75</v>
      </c>
      <c r="E14" s="222">
        <v>-142001</v>
      </c>
      <c r="F14" s="222">
        <v>-138980.75</v>
      </c>
      <c r="G14" s="222">
        <v>-137120.75</v>
      </c>
      <c r="H14" s="222">
        <v>-137001</v>
      </c>
      <c r="I14" s="222">
        <v>-137001</v>
      </c>
      <c r="J14" s="222">
        <v>-137001</v>
      </c>
      <c r="K14" s="222">
        <v>-137001</v>
      </c>
      <c r="L14" s="222">
        <v>-137001</v>
      </c>
      <c r="M14" s="222">
        <v>-137001</v>
      </c>
      <c r="N14" s="222">
        <v>-137001</v>
      </c>
      <c r="O14" s="222">
        <f t="shared" ref="O14:O18" si="1">N14*0.92</f>
        <v>-126040.92</v>
      </c>
      <c r="P14" s="222">
        <v>-141983.60923076922</v>
      </c>
      <c r="Q14" s="222">
        <v>-141983.60923076922</v>
      </c>
      <c r="R14" s="222">
        <v>-141983.60923076922</v>
      </c>
      <c r="S14" s="222">
        <v>-141983.60923076922</v>
      </c>
      <c r="T14" s="222">
        <v>-141983.60923076922</v>
      </c>
      <c r="U14" s="222">
        <v>-141983.60923076922</v>
      </c>
      <c r="V14" s="222">
        <v>-141983.60923076922</v>
      </c>
      <c r="W14" s="222">
        <v>-141983.60923076922</v>
      </c>
      <c r="X14" s="222">
        <v>-141983.60923076922</v>
      </c>
      <c r="Y14" s="222">
        <v>-141983.60923076922</v>
      </c>
      <c r="Z14" s="222">
        <v>-141983.60923076922</v>
      </c>
    </row>
    <row r="15" spans="1:28">
      <c r="B15" s="224" t="s">
        <v>600</v>
      </c>
      <c r="C15" s="222">
        <v>0</v>
      </c>
      <c r="D15" s="222">
        <v>0</v>
      </c>
      <c r="E15" s="222">
        <v>0</v>
      </c>
      <c r="F15" s="222">
        <v>0</v>
      </c>
      <c r="G15" s="222">
        <v>0</v>
      </c>
      <c r="H15" s="222">
        <v>0</v>
      </c>
      <c r="I15" s="222">
        <v>0</v>
      </c>
      <c r="J15" s="222">
        <v>0</v>
      </c>
      <c r="K15" s="222">
        <v>0</v>
      </c>
      <c r="L15" s="222">
        <v>0</v>
      </c>
      <c r="M15" s="222">
        <v>0</v>
      </c>
      <c r="N15" s="222">
        <v>0</v>
      </c>
      <c r="O15" s="222">
        <f t="shared" si="1"/>
        <v>0</v>
      </c>
      <c r="P15" s="222">
        <v>0</v>
      </c>
      <c r="Q15" s="222">
        <v>0</v>
      </c>
      <c r="R15" s="222">
        <v>0</v>
      </c>
      <c r="S15" s="222">
        <v>0</v>
      </c>
      <c r="T15" s="222">
        <v>0</v>
      </c>
      <c r="U15" s="222">
        <v>0</v>
      </c>
      <c r="V15" s="222">
        <v>0</v>
      </c>
      <c r="W15" s="222">
        <v>0</v>
      </c>
      <c r="X15" s="222">
        <v>0</v>
      </c>
      <c r="Y15" s="222">
        <v>0</v>
      </c>
      <c r="Z15" s="222">
        <v>0</v>
      </c>
    </row>
    <row r="16" spans="1:28">
      <c r="B16" s="224" t="s">
        <v>601</v>
      </c>
      <c r="C16" s="222">
        <v>-2414.4166666666702</v>
      </c>
      <c r="D16" s="222">
        <v>-2414.4166666666702</v>
      </c>
      <c r="E16" s="222">
        <v>-2414.4166666666702</v>
      </c>
      <c r="F16" s="222">
        <v>-2414.4166666666702</v>
      </c>
      <c r="G16" s="222">
        <v>-2414.4166666666702</v>
      </c>
      <c r="H16" s="222">
        <v>-2414.4166666666702</v>
      </c>
      <c r="I16" s="222">
        <v>-2414.4166666666702</v>
      </c>
      <c r="J16" s="222">
        <v>-2414.4166666666702</v>
      </c>
      <c r="K16" s="222">
        <v>-2414.4166666666702</v>
      </c>
      <c r="L16" s="222">
        <v>-2414.4166666666702</v>
      </c>
      <c r="M16" s="222">
        <v>-2414.4166666666702</v>
      </c>
      <c r="N16" s="222">
        <v>-2414.4166666666702</v>
      </c>
      <c r="O16" s="222">
        <f t="shared" si="1"/>
        <v>-2221.2633333333365</v>
      </c>
      <c r="P16" s="222">
        <v>-2399.558717948722</v>
      </c>
      <c r="Q16" s="222">
        <v>-2399.558717948722</v>
      </c>
      <c r="R16" s="222">
        <v>-2399.558717948722</v>
      </c>
      <c r="S16" s="222">
        <v>-2399.558717948722</v>
      </c>
      <c r="T16" s="222">
        <v>-2399.558717948722</v>
      </c>
      <c r="U16" s="222">
        <v>-2399.558717948722</v>
      </c>
      <c r="V16" s="222">
        <v>-2399.558717948722</v>
      </c>
      <c r="W16" s="222">
        <v>-2399.558717948722</v>
      </c>
      <c r="X16" s="222">
        <v>-2399.558717948722</v>
      </c>
      <c r="Y16" s="222">
        <v>-2399.558717948722</v>
      </c>
      <c r="Z16" s="222">
        <v>-2399.558717948722</v>
      </c>
    </row>
    <row r="17" spans="1:28">
      <c r="B17" s="224" t="s">
        <v>602</v>
      </c>
      <c r="C17" s="222">
        <v>-20055.833333333299</v>
      </c>
      <c r="D17" s="222">
        <v>-20055.833333333299</v>
      </c>
      <c r="E17" s="222">
        <v>-20055.833333333299</v>
      </c>
      <c r="F17" s="222">
        <v>-20055.833333333299</v>
      </c>
      <c r="G17" s="222">
        <v>-20055.833333333299</v>
      </c>
      <c r="H17" s="222">
        <v>-20055.833333333299</v>
      </c>
      <c r="I17" s="222"/>
      <c r="J17" s="222"/>
      <c r="K17" s="222"/>
      <c r="L17" s="222"/>
      <c r="M17" s="222"/>
      <c r="N17" s="222"/>
      <c r="O17" s="222"/>
      <c r="P17" s="222"/>
      <c r="Q17" s="222"/>
      <c r="R17" s="222"/>
      <c r="S17" s="222"/>
      <c r="T17" s="222"/>
      <c r="U17" s="222"/>
      <c r="V17" s="222"/>
      <c r="W17" s="222"/>
      <c r="X17" s="222"/>
      <c r="Y17" s="222"/>
      <c r="Z17" s="222"/>
    </row>
    <row r="18" spans="1:28">
      <c r="B18" s="224" t="s">
        <v>603</v>
      </c>
      <c r="C18" s="222">
        <v>-6516.6666666666697</v>
      </c>
      <c r="D18" s="222">
        <v>-6516.6666666666697</v>
      </c>
      <c r="E18" s="222">
        <v>-6516.6666666666697</v>
      </c>
      <c r="F18" s="222">
        <v>-6516.6666666666697</v>
      </c>
      <c r="G18" s="222">
        <v>-6516.6666666666697</v>
      </c>
      <c r="H18" s="222">
        <v>-6516.6666666666697</v>
      </c>
      <c r="I18" s="222">
        <v>-6516.6666666666697</v>
      </c>
      <c r="J18" s="222">
        <v>-6516.6666666666697</v>
      </c>
      <c r="K18" s="222">
        <v>-6516.6666666666697</v>
      </c>
      <c r="L18" s="222">
        <v>-6516.6666666666697</v>
      </c>
      <c r="M18" s="222">
        <v>-6516.6666666666697</v>
      </c>
      <c r="N18" s="222">
        <v>-6516.6666666666697</v>
      </c>
      <c r="O18" s="222">
        <f t="shared" si="1"/>
        <v>-5995.3333333333367</v>
      </c>
      <c r="P18" s="222">
        <v>-6476.5641025641071</v>
      </c>
      <c r="Q18" s="222">
        <v>-6476.5641025641071</v>
      </c>
      <c r="R18" s="222">
        <v>-6476.5641025641071</v>
      </c>
      <c r="S18" s="222">
        <v>-6476.5641025641071</v>
      </c>
      <c r="T18" s="222">
        <v>-6476.5641025641071</v>
      </c>
      <c r="U18" s="222">
        <v>-6476.5641025641071</v>
      </c>
      <c r="V18" s="222">
        <v>-6476.5641025641071</v>
      </c>
      <c r="W18" s="222">
        <v>-6476.5641025641071</v>
      </c>
      <c r="X18" s="222">
        <v>-6476.5641025641071</v>
      </c>
      <c r="Y18" s="222">
        <v>-6476.5641025641071</v>
      </c>
      <c r="Z18" s="222">
        <v>-6476.5641025641071</v>
      </c>
    </row>
    <row r="19" spans="1:28" ht="5.25" customHeight="1">
      <c r="B19" s="223"/>
    </row>
    <row r="20" spans="1:28">
      <c r="B20" s="220" t="s">
        <v>620</v>
      </c>
    </row>
    <row r="21" spans="1:28">
      <c r="B21" s="221" t="s">
        <v>621</v>
      </c>
      <c r="C21" s="225">
        <f>5%/12</f>
        <v>4.1666666666666666E-3</v>
      </c>
      <c r="D21" s="225">
        <f t="shared" ref="D21:Z21" si="2">5%/12</f>
        <v>4.1666666666666666E-3</v>
      </c>
      <c r="E21" s="225">
        <f t="shared" si="2"/>
        <v>4.1666666666666666E-3</v>
      </c>
      <c r="F21" s="225">
        <f t="shared" si="2"/>
        <v>4.1666666666666666E-3</v>
      </c>
      <c r="G21" s="225">
        <f t="shared" si="2"/>
        <v>4.1666666666666666E-3</v>
      </c>
      <c r="H21" s="225">
        <f t="shared" si="2"/>
        <v>4.1666666666666666E-3</v>
      </c>
      <c r="I21" s="225">
        <f t="shared" si="2"/>
        <v>4.1666666666666666E-3</v>
      </c>
      <c r="J21" s="225">
        <f t="shared" si="2"/>
        <v>4.1666666666666666E-3</v>
      </c>
      <c r="K21" s="225">
        <f t="shared" si="2"/>
        <v>4.1666666666666666E-3</v>
      </c>
      <c r="L21" s="225">
        <f t="shared" si="2"/>
        <v>4.1666666666666666E-3</v>
      </c>
      <c r="M21" s="225">
        <f t="shared" si="2"/>
        <v>4.1666666666666666E-3</v>
      </c>
      <c r="N21" s="225">
        <f t="shared" si="2"/>
        <v>4.1666666666666666E-3</v>
      </c>
      <c r="O21" s="225">
        <f t="shared" si="2"/>
        <v>4.1666666666666666E-3</v>
      </c>
      <c r="P21" s="225">
        <f t="shared" si="2"/>
        <v>4.1666666666666666E-3</v>
      </c>
      <c r="Q21" s="225">
        <f t="shared" si="2"/>
        <v>4.1666666666666666E-3</v>
      </c>
      <c r="R21" s="225">
        <f t="shared" si="2"/>
        <v>4.1666666666666666E-3</v>
      </c>
      <c r="S21" s="225">
        <f t="shared" si="2"/>
        <v>4.1666666666666666E-3</v>
      </c>
      <c r="T21" s="225">
        <f t="shared" si="2"/>
        <v>4.1666666666666666E-3</v>
      </c>
      <c r="U21" s="225">
        <f t="shared" si="2"/>
        <v>4.1666666666666666E-3</v>
      </c>
      <c r="V21" s="225">
        <f t="shared" si="2"/>
        <v>4.1666666666666666E-3</v>
      </c>
      <c r="W21" s="225">
        <f t="shared" si="2"/>
        <v>4.1666666666666666E-3</v>
      </c>
      <c r="X21" s="225">
        <f t="shared" si="2"/>
        <v>4.1666666666666666E-3</v>
      </c>
      <c r="Y21" s="225">
        <f t="shared" si="2"/>
        <v>4.1666666666666666E-3</v>
      </c>
      <c r="Z21" s="225">
        <f t="shared" si="2"/>
        <v>4.1666666666666666E-3</v>
      </c>
      <c r="AB21" s="215">
        <f>IF(SUM(C21:Z21)&gt;=0.24,1,0)</f>
        <v>0</v>
      </c>
    </row>
    <row r="22" spans="1:28">
      <c r="B22" s="221" t="s">
        <v>622</v>
      </c>
      <c r="C22" s="226">
        <v>0.22</v>
      </c>
      <c r="D22" s="226">
        <v>0.22</v>
      </c>
      <c r="E22" s="226">
        <v>0.22</v>
      </c>
      <c r="F22" s="226">
        <v>0.22</v>
      </c>
      <c r="G22" s="226">
        <v>0.22</v>
      </c>
      <c r="H22" s="226">
        <v>0.22</v>
      </c>
      <c r="I22" s="226">
        <v>0.22</v>
      </c>
      <c r="J22" s="226">
        <v>0.22</v>
      </c>
      <c r="K22" s="226">
        <v>0.22</v>
      </c>
      <c r="L22" s="226">
        <v>0.22</v>
      </c>
      <c r="M22" s="226">
        <v>0.22</v>
      </c>
      <c r="N22" s="226">
        <v>0.22</v>
      </c>
      <c r="O22" s="226">
        <v>0.22</v>
      </c>
      <c r="P22" s="226">
        <v>0.22</v>
      </c>
      <c r="Q22" s="226">
        <v>0.22</v>
      </c>
      <c r="R22" s="226">
        <v>0.22</v>
      </c>
      <c r="S22" s="226">
        <v>0.22</v>
      </c>
      <c r="T22" s="226">
        <v>0.22</v>
      </c>
      <c r="U22" s="226">
        <v>0.22</v>
      </c>
      <c r="V22" s="226">
        <v>0.22</v>
      </c>
      <c r="W22" s="226">
        <v>0.22</v>
      </c>
      <c r="X22" s="226">
        <v>0.22</v>
      </c>
      <c r="Y22" s="226">
        <v>0.22</v>
      </c>
      <c r="Z22" s="226">
        <v>0.22</v>
      </c>
    </row>
    <row r="23" spans="1:28">
      <c r="B23" s="221" t="s">
        <v>623</v>
      </c>
      <c r="C23" s="226">
        <v>0.23</v>
      </c>
      <c r="D23" s="226">
        <v>0.22</v>
      </c>
      <c r="E23" s="226">
        <v>0.22</v>
      </c>
      <c r="F23" s="226">
        <v>0.22</v>
      </c>
      <c r="G23" s="226">
        <v>0.22</v>
      </c>
      <c r="H23" s="226">
        <v>0.22</v>
      </c>
      <c r="I23" s="226">
        <v>0.22</v>
      </c>
      <c r="J23" s="226">
        <v>0.22</v>
      </c>
      <c r="K23" s="226">
        <v>0.22</v>
      </c>
      <c r="L23" s="226">
        <v>0.22</v>
      </c>
      <c r="M23" s="226">
        <v>0.22</v>
      </c>
      <c r="N23" s="226">
        <v>0.22</v>
      </c>
      <c r="O23" s="226">
        <v>0.22</v>
      </c>
      <c r="P23" s="226">
        <v>0.22</v>
      </c>
      <c r="Q23" s="226">
        <v>0.22</v>
      </c>
      <c r="R23" s="226">
        <v>0.22</v>
      </c>
      <c r="S23" s="226">
        <v>0.22</v>
      </c>
      <c r="T23" s="226">
        <v>0.22</v>
      </c>
      <c r="U23" s="226">
        <v>0.22</v>
      </c>
      <c r="V23" s="226">
        <v>0.22</v>
      </c>
      <c r="W23" s="226">
        <v>0.22</v>
      </c>
      <c r="X23" s="226">
        <v>0.22</v>
      </c>
      <c r="Y23" s="226">
        <v>0.22</v>
      </c>
      <c r="Z23" s="226">
        <v>0.22</v>
      </c>
    </row>
    <row r="24" spans="1:28">
      <c r="B24" s="221"/>
    </row>
    <row r="25" spans="1:28" ht="15">
      <c r="A25" s="218" t="s">
        <v>25</v>
      </c>
      <c r="B25" s="219"/>
      <c r="C25" s="219"/>
      <c r="D25" s="219"/>
      <c r="E25" s="219"/>
      <c r="F25" s="219"/>
      <c r="G25" s="219"/>
      <c r="H25" s="219"/>
      <c r="I25" s="219"/>
      <c r="J25" s="219"/>
      <c r="K25" s="219"/>
      <c r="L25" s="219"/>
      <c r="M25" s="219"/>
      <c r="N25" s="219"/>
      <c r="O25" s="219"/>
      <c r="P25" s="219"/>
      <c r="Q25" s="219"/>
      <c r="R25" s="219"/>
      <c r="S25" s="219"/>
      <c r="T25" s="219"/>
      <c r="U25" s="219"/>
      <c r="V25" s="219"/>
      <c r="W25" s="219"/>
      <c r="X25" s="219"/>
      <c r="Y25" s="219"/>
      <c r="Z25" s="219"/>
    </row>
    <row r="26" spans="1:28" ht="18.75">
      <c r="B26" s="227" t="s">
        <v>624</v>
      </c>
    </row>
    <row r="27" spans="1:28" ht="15">
      <c r="B27" s="228" t="s">
        <v>591</v>
      </c>
      <c r="C27" s="229">
        <v>0</v>
      </c>
      <c r="D27" s="230">
        <f>C47</f>
        <v>67052.118402778156</v>
      </c>
      <c r="E27" s="230">
        <f>D47</f>
        <v>125948.83764612353</v>
      </c>
      <c r="F27" s="230">
        <f t="shared" ref="F27:Z27" si="3">E47</f>
        <v>235452.50148353801</v>
      </c>
      <c r="G27" s="230">
        <f t="shared" si="3"/>
        <v>279256.57246194169</v>
      </c>
      <c r="H27" s="230">
        <f t="shared" si="3"/>
        <v>325629.6895694221</v>
      </c>
      <c r="I27" s="230">
        <f t="shared" si="3"/>
        <v>372321.50195651688</v>
      </c>
      <c r="J27" s="230">
        <f t="shared" si="3"/>
        <v>434403.49120078015</v>
      </c>
      <c r="K27" s="230">
        <f t="shared" si="3"/>
        <v>496744.15540022787</v>
      </c>
      <c r="L27" s="230">
        <f t="shared" si="3"/>
        <v>559344.57236717327</v>
      </c>
      <c r="M27" s="230">
        <f t="shared" si="3"/>
        <v>622205.82440481428</v>
      </c>
      <c r="N27" s="230">
        <f t="shared" si="3"/>
        <v>685328.99832594558</v>
      </c>
      <c r="O27" s="230">
        <f>N47</f>
        <v>-262606.21160315617</v>
      </c>
      <c r="P27" s="230">
        <f t="shared" si="3"/>
        <v>-184783.01335289149</v>
      </c>
      <c r="Q27" s="230">
        <f t="shared" si="3"/>
        <v>-126915.23784175498</v>
      </c>
      <c r="R27" s="230">
        <f t="shared" si="3"/>
        <v>-72352.963214706688</v>
      </c>
      <c r="S27" s="230">
        <f t="shared" si="3"/>
        <v>-17563.345776712355</v>
      </c>
      <c r="T27" s="230">
        <f t="shared" si="3"/>
        <v>37454.561733940296</v>
      </c>
      <c r="U27" s="230">
        <f t="shared" si="3"/>
        <v>92701.710525887291</v>
      </c>
      <c r="V27" s="230">
        <f t="shared" si="3"/>
        <v>148179.05577113412</v>
      </c>
      <c r="W27" s="230">
        <f t="shared" si="3"/>
        <v>203887.55662156944</v>
      </c>
      <c r="X27" s="230">
        <f t="shared" si="3"/>
        <v>259828.17622554826</v>
      </c>
      <c r="Y27" s="230">
        <f t="shared" si="3"/>
        <v>316001.88174454367</v>
      </c>
      <c r="Z27" s="230">
        <f t="shared" si="3"/>
        <v>372409.64436986827</v>
      </c>
    </row>
    <row r="28" spans="1:28" ht="15">
      <c r="B28" s="231" t="s">
        <v>592</v>
      </c>
      <c r="C28" s="199"/>
      <c r="D28" s="199"/>
      <c r="E28" s="199"/>
      <c r="F28" s="199"/>
      <c r="G28" s="199"/>
      <c r="H28" s="199"/>
      <c r="I28" s="199"/>
      <c r="J28" s="199"/>
      <c r="K28" s="199"/>
      <c r="L28" s="199"/>
      <c r="M28" s="199"/>
      <c r="N28" s="199"/>
      <c r="O28" s="199"/>
      <c r="P28" s="199"/>
      <c r="Q28" s="199"/>
      <c r="R28" s="199"/>
      <c r="S28" s="199"/>
      <c r="T28" s="199"/>
      <c r="U28" s="199"/>
      <c r="V28" s="199"/>
      <c r="W28" s="199"/>
      <c r="X28" s="199"/>
      <c r="Y28" s="199"/>
      <c r="Z28" s="199"/>
    </row>
    <row r="29" spans="1:28">
      <c r="B29" s="221" t="s">
        <v>593</v>
      </c>
      <c r="C29" s="229">
        <f t="shared" ref="C29:Z30" si="4">C9</f>
        <v>292639.16666666698</v>
      </c>
      <c r="D29" s="230">
        <f t="shared" si="4"/>
        <v>292639.16666666698</v>
      </c>
      <c r="E29" s="230">
        <f t="shared" si="4"/>
        <v>311200</v>
      </c>
      <c r="F29" s="230">
        <f t="shared" si="4"/>
        <v>252199</v>
      </c>
      <c r="G29" s="230">
        <f t="shared" si="4"/>
        <v>252080</v>
      </c>
      <c r="H29" s="230">
        <f t="shared" si="4"/>
        <v>251750</v>
      </c>
      <c r="I29" s="230">
        <f t="shared" si="4"/>
        <v>247690</v>
      </c>
      <c r="J29" s="230">
        <f t="shared" si="4"/>
        <v>247690</v>
      </c>
      <c r="K29" s="230">
        <f t="shared" si="4"/>
        <v>247690</v>
      </c>
      <c r="L29" s="230">
        <f t="shared" si="4"/>
        <v>247690</v>
      </c>
      <c r="M29" s="230">
        <f t="shared" si="4"/>
        <v>247690</v>
      </c>
      <c r="N29" s="230">
        <f t="shared" si="4"/>
        <v>247690</v>
      </c>
      <c r="O29" s="230">
        <f t="shared" si="4"/>
        <v>248854.70833333337</v>
      </c>
      <c r="P29" s="230">
        <f t="shared" si="4"/>
        <v>248854.70833333337</v>
      </c>
      <c r="Q29" s="230">
        <f t="shared" si="4"/>
        <v>248854.70833333337</v>
      </c>
      <c r="R29" s="230">
        <f t="shared" si="4"/>
        <v>248854.70833333337</v>
      </c>
      <c r="S29" s="230">
        <f t="shared" si="4"/>
        <v>248854.70833333337</v>
      </c>
      <c r="T29" s="230">
        <f t="shared" si="4"/>
        <v>248854.70833333337</v>
      </c>
      <c r="U29" s="230">
        <f t="shared" si="4"/>
        <v>248854.70833333337</v>
      </c>
      <c r="V29" s="230">
        <f t="shared" si="4"/>
        <v>248854.70833333337</v>
      </c>
      <c r="W29" s="230">
        <f t="shared" si="4"/>
        <v>248854.70833333337</v>
      </c>
      <c r="X29" s="230">
        <f t="shared" si="4"/>
        <v>248854.70833333337</v>
      </c>
      <c r="Y29" s="230">
        <f t="shared" si="4"/>
        <v>248854.70833333337</v>
      </c>
      <c r="Z29" s="230">
        <f t="shared" si="4"/>
        <v>248854.70833333337</v>
      </c>
      <c r="AB29" s="215">
        <f>SUM(C29:Z29)-SUM(C9:Z9)</f>
        <v>0</v>
      </c>
    </row>
    <row r="30" spans="1:28">
      <c r="B30" s="221" t="s">
        <v>594</v>
      </c>
      <c r="C30" s="229">
        <f t="shared" si="4"/>
        <v>0</v>
      </c>
      <c r="D30" s="230">
        <f t="shared" si="4"/>
        <v>0</v>
      </c>
      <c r="E30" s="230">
        <f t="shared" si="4"/>
        <v>0</v>
      </c>
      <c r="F30" s="230">
        <f t="shared" si="4"/>
        <v>0</v>
      </c>
      <c r="G30" s="230">
        <f t="shared" si="4"/>
        <v>0</v>
      </c>
      <c r="H30" s="230">
        <f t="shared" si="4"/>
        <v>0</v>
      </c>
      <c r="I30" s="230">
        <f t="shared" si="4"/>
        <v>0</v>
      </c>
      <c r="J30" s="230">
        <f t="shared" si="4"/>
        <v>0</v>
      </c>
      <c r="K30" s="230">
        <f t="shared" si="4"/>
        <v>0</v>
      </c>
      <c r="L30" s="230">
        <f t="shared" si="4"/>
        <v>0</v>
      </c>
      <c r="M30" s="230">
        <f t="shared" si="4"/>
        <v>0</v>
      </c>
      <c r="N30" s="230">
        <f t="shared" si="4"/>
        <v>0</v>
      </c>
      <c r="O30" s="230">
        <f t="shared" si="4"/>
        <v>0</v>
      </c>
      <c r="P30" s="230">
        <f t="shared" si="4"/>
        <v>0</v>
      </c>
      <c r="Q30" s="230">
        <f t="shared" si="4"/>
        <v>0</v>
      </c>
      <c r="R30" s="230">
        <f t="shared" si="4"/>
        <v>0</v>
      </c>
      <c r="S30" s="230">
        <f t="shared" si="4"/>
        <v>0</v>
      </c>
      <c r="T30" s="230">
        <f t="shared" si="4"/>
        <v>0</v>
      </c>
      <c r="U30" s="230">
        <f t="shared" si="4"/>
        <v>0</v>
      </c>
      <c r="V30" s="230">
        <f t="shared" si="4"/>
        <v>0</v>
      </c>
      <c r="W30" s="230">
        <f t="shared" si="4"/>
        <v>0</v>
      </c>
      <c r="X30" s="230">
        <f t="shared" si="4"/>
        <v>0</v>
      </c>
      <c r="Y30" s="230">
        <f t="shared" si="4"/>
        <v>0</v>
      </c>
      <c r="Z30" s="230">
        <f t="shared" si="4"/>
        <v>0</v>
      </c>
      <c r="AB30" s="215">
        <f>SUM(C30:Z30)-SUM(C10:Z10)</f>
        <v>0</v>
      </c>
    </row>
    <row r="31" spans="1:28" ht="15">
      <c r="B31" s="228" t="s">
        <v>595</v>
      </c>
      <c r="C31" s="232">
        <f>SUM(C29:C30)</f>
        <v>292639.16666666698</v>
      </c>
      <c r="D31" s="233">
        <f>SUM(D29:D30)</f>
        <v>292639.16666666698</v>
      </c>
      <c r="E31" s="233">
        <f t="shared" ref="E31:Z31" si="5">SUM(E29:E30)</f>
        <v>311200</v>
      </c>
      <c r="F31" s="233">
        <f t="shared" si="5"/>
        <v>252199</v>
      </c>
      <c r="G31" s="233">
        <f t="shared" si="5"/>
        <v>252080</v>
      </c>
      <c r="H31" s="233">
        <f t="shared" si="5"/>
        <v>251750</v>
      </c>
      <c r="I31" s="233">
        <f t="shared" si="5"/>
        <v>247690</v>
      </c>
      <c r="J31" s="233">
        <f t="shared" si="5"/>
        <v>247690</v>
      </c>
      <c r="K31" s="233">
        <f t="shared" si="5"/>
        <v>247690</v>
      </c>
      <c r="L31" s="233">
        <f t="shared" si="5"/>
        <v>247690</v>
      </c>
      <c r="M31" s="233">
        <f t="shared" si="5"/>
        <v>247690</v>
      </c>
      <c r="N31" s="233">
        <f t="shared" si="5"/>
        <v>247690</v>
      </c>
      <c r="O31" s="233">
        <f t="shared" si="5"/>
        <v>248854.70833333337</v>
      </c>
      <c r="P31" s="233">
        <f t="shared" si="5"/>
        <v>248854.70833333337</v>
      </c>
      <c r="Q31" s="233">
        <f t="shared" si="5"/>
        <v>248854.70833333337</v>
      </c>
      <c r="R31" s="233">
        <f t="shared" si="5"/>
        <v>248854.70833333337</v>
      </c>
      <c r="S31" s="233">
        <f t="shared" si="5"/>
        <v>248854.70833333337</v>
      </c>
      <c r="T31" s="233">
        <f t="shared" si="5"/>
        <v>248854.70833333337</v>
      </c>
      <c r="U31" s="233">
        <f t="shared" si="5"/>
        <v>248854.70833333337</v>
      </c>
      <c r="V31" s="233">
        <f t="shared" si="5"/>
        <v>248854.70833333337</v>
      </c>
      <c r="W31" s="233">
        <f t="shared" si="5"/>
        <v>248854.70833333337</v>
      </c>
      <c r="X31" s="233">
        <f t="shared" si="5"/>
        <v>248854.70833333337</v>
      </c>
      <c r="Y31" s="233">
        <f t="shared" si="5"/>
        <v>248854.70833333337</v>
      </c>
      <c r="Z31" s="233">
        <f t="shared" si="5"/>
        <v>248854.70833333337</v>
      </c>
    </row>
    <row r="32" spans="1:28" ht="11.25" customHeight="1">
      <c r="B32" s="223"/>
      <c r="C32" s="199"/>
      <c r="D32" s="199"/>
      <c r="E32" s="199"/>
      <c r="F32" s="199"/>
      <c r="G32" s="199"/>
      <c r="H32" s="199"/>
      <c r="I32" s="199"/>
      <c r="J32" s="199"/>
      <c r="K32" s="199"/>
      <c r="L32" s="199"/>
      <c r="M32" s="199"/>
      <c r="N32" s="199"/>
      <c r="O32" s="199"/>
      <c r="P32" s="199"/>
      <c r="Q32" s="199"/>
      <c r="R32" s="199"/>
      <c r="S32" s="199"/>
      <c r="T32" s="199"/>
      <c r="U32" s="199"/>
      <c r="V32" s="199"/>
      <c r="W32" s="199"/>
      <c r="X32" s="199"/>
      <c r="Y32" s="199"/>
      <c r="Z32" s="199"/>
    </row>
    <row r="33" spans="2:28" ht="15">
      <c r="B33" s="231" t="s">
        <v>596</v>
      </c>
      <c r="C33" s="199"/>
      <c r="D33" s="199"/>
      <c r="E33" s="199"/>
      <c r="F33" s="199"/>
      <c r="G33" s="199"/>
      <c r="H33" s="199"/>
      <c r="I33" s="199"/>
      <c r="J33" s="199"/>
      <c r="K33" s="199"/>
      <c r="L33" s="199"/>
      <c r="M33" s="199"/>
      <c r="N33" s="199"/>
      <c r="O33" s="199"/>
      <c r="P33" s="199"/>
      <c r="Q33" s="199"/>
      <c r="R33" s="199"/>
      <c r="S33" s="199"/>
      <c r="T33" s="199"/>
      <c r="U33" s="199"/>
      <c r="V33" s="199"/>
      <c r="W33" s="199"/>
      <c r="X33" s="199"/>
      <c r="Y33" s="199"/>
      <c r="Z33" s="199"/>
    </row>
    <row r="34" spans="2:28">
      <c r="B34" s="224" t="s">
        <v>598</v>
      </c>
      <c r="C34" s="229">
        <f t="shared" ref="C34:Z39" si="6">C13</f>
        <v>-74167.083333333299</v>
      </c>
      <c r="D34" s="230">
        <f t="shared" si="6"/>
        <v>-72120</v>
      </c>
      <c r="E34" s="230">
        <f t="shared" si="6"/>
        <v>-65200</v>
      </c>
      <c r="F34" s="230">
        <f t="shared" si="6"/>
        <v>-65200</v>
      </c>
      <c r="G34" s="230">
        <f t="shared" si="6"/>
        <v>-65200</v>
      </c>
      <c r="H34" s="230">
        <f t="shared" si="6"/>
        <v>-65200</v>
      </c>
      <c r="I34" s="230">
        <f t="shared" si="6"/>
        <v>-65200</v>
      </c>
      <c r="J34" s="230">
        <f t="shared" si="6"/>
        <v>-65200</v>
      </c>
      <c r="K34" s="230">
        <f t="shared" si="6"/>
        <v>-65200</v>
      </c>
      <c r="L34" s="230">
        <f t="shared" si="6"/>
        <v>-65200</v>
      </c>
      <c r="M34" s="230">
        <f t="shared" si="6"/>
        <v>-65200</v>
      </c>
      <c r="N34" s="230">
        <f t="shared" si="6"/>
        <v>-65200</v>
      </c>
      <c r="O34" s="230">
        <f t="shared" si="6"/>
        <v>-59984</v>
      </c>
      <c r="P34" s="230">
        <f t="shared" si="6"/>
        <v>-66020.852564102563</v>
      </c>
      <c r="Q34" s="230">
        <f t="shared" si="6"/>
        <v>-66020.852564102563</v>
      </c>
      <c r="R34" s="230">
        <f t="shared" si="6"/>
        <v>-66020.852564102563</v>
      </c>
      <c r="S34" s="230">
        <f t="shared" si="6"/>
        <v>-66020.852564102563</v>
      </c>
      <c r="T34" s="230">
        <f t="shared" si="6"/>
        <v>-66020.852564102563</v>
      </c>
      <c r="U34" s="230">
        <f t="shared" si="6"/>
        <v>-66020.852564102563</v>
      </c>
      <c r="V34" s="230">
        <f t="shared" si="6"/>
        <v>-66020.852564102563</v>
      </c>
      <c r="W34" s="230">
        <f t="shared" si="6"/>
        <v>-66020.852564102563</v>
      </c>
      <c r="X34" s="230">
        <f t="shared" si="6"/>
        <v>-66020.852564102563</v>
      </c>
      <c r="Y34" s="230">
        <f t="shared" si="6"/>
        <v>-66020.852564102563</v>
      </c>
      <c r="Z34" s="230">
        <f t="shared" si="6"/>
        <v>-66020.852564102563</v>
      </c>
      <c r="AB34" s="215">
        <f t="shared" ref="AB34:AB39" si="7">SUM(C34:Z34)-SUM(C13:Z13)</f>
        <v>0</v>
      </c>
    </row>
    <row r="35" spans="2:28">
      <c r="B35" s="224" t="s">
        <v>599</v>
      </c>
      <c r="C35" s="229">
        <f t="shared" si="6"/>
        <v>-186824.75</v>
      </c>
      <c r="D35" s="230">
        <f t="shared" si="6"/>
        <v>-155811.75</v>
      </c>
      <c r="E35" s="230">
        <f t="shared" si="6"/>
        <v>-142001</v>
      </c>
      <c r="F35" s="230">
        <f t="shared" si="6"/>
        <v>-138980.75</v>
      </c>
      <c r="G35" s="230">
        <f t="shared" si="6"/>
        <v>-137120.75</v>
      </c>
      <c r="H35" s="230">
        <f t="shared" si="6"/>
        <v>-137001</v>
      </c>
      <c r="I35" s="230">
        <f t="shared" si="6"/>
        <v>-137001</v>
      </c>
      <c r="J35" s="230">
        <f t="shared" si="6"/>
        <v>-137001</v>
      </c>
      <c r="K35" s="230">
        <f t="shared" si="6"/>
        <v>-137001</v>
      </c>
      <c r="L35" s="230">
        <f t="shared" si="6"/>
        <v>-137001</v>
      </c>
      <c r="M35" s="230">
        <f t="shared" si="6"/>
        <v>-137001</v>
      </c>
      <c r="N35" s="230">
        <f t="shared" si="6"/>
        <v>-137001</v>
      </c>
      <c r="O35" s="230">
        <f t="shared" si="6"/>
        <v>-126040.92</v>
      </c>
      <c r="P35" s="230">
        <f t="shared" si="6"/>
        <v>-141983.60923076922</v>
      </c>
      <c r="Q35" s="230">
        <f t="shared" si="6"/>
        <v>-141983.60923076922</v>
      </c>
      <c r="R35" s="230">
        <f t="shared" si="6"/>
        <v>-141983.60923076922</v>
      </c>
      <c r="S35" s="230">
        <f t="shared" si="6"/>
        <v>-141983.60923076922</v>
      </c>
      <c r="T35" s="230">
        <f t="shared" si="6"/>
        <v>-141983.60923076922</v>
      </c>
      <c r="U35" s="230">
        <f t="shared" si="6"/>
        <v>-141983.60923076922</v>
      </c>
      <c r="V35" s="230">
        <f t="shared" si="6"/>
        <v>-141983.60923076922</v>
      </c>
      <c r="W35" s="230">
        <f t="shared" si="6"/>
        <v>-141983.60923076922</v>
      </c>
      <c r="X35" s="230">
        <f t="shared" si="6"/>
        <v>-141983.60923076922</v>
      </c>
      <c r="Y35" s="230">
        <f t="shared" si="6"/>
        <v>-141983.60923076922</v>
      </c>
      <c r="Z35" s="230">
        <f t="shared" si="6"/>
        <v>-141983.60923076922</v>
      </c>
      <c r="AB35" s="215">
        <f t="shared" si="7"/>
        <v>0</v>
      </c>
    </row>
    <row r="36" spans="2:28">
      <c r="B36" s="224" t="s">
        <v>600</v>
      </c>
      <c r="C36" s="229">
        <f t="shared" si="6"/>
        <v>0</v>
      </c>
      <c r="D36" s="230">
        <f t="shared" si="6"/>
        <v>0</v>
      </c>
      <c r="E36" s="230">
        <f t="shared" si="6"/>
        <v>0</v>
      </c>
      <c r="F36" s="230">
        <f t="shared" si="6"/>
        <v>0</v>
      </c>
      <c r="G36" s="230">
        <f t="shared" si="6"/>
        <v>0</v>
      </c>
      <c r="H36" s="230">
        <f t="shared" si="6"/>
        <v>0</v>
      </c>
      <c r="I36" s="230">
        <f t="shared" si="6"/>
        <v>0</v>
      </c>
      <c r="J36" s="230">
        <f t="shared" si="6"/>
        <v>0</v>
      </c>
      <c r="K36" s="230">
        <f t="shared" si="6"/>
        <v>0</v>
      </c>
      <c r="L36" s="230">
        <f t="shared" si="6"/>
        <v>0</v>
      </c>
      <c r="M36" s="230">
        <f t="shared" si="6"/>
        <v>0</v>
      </c>
      <c r="N36" s="230">
        <f t="shared" si="6"/>
        <v>0</v>
      </c>
      <c r="O36" s="230">
        <f t="shared" si="6"/>
        <v>0</v>
      </c>
      <c r="P36" s="230">
        <f t="shared" si="6"/>
        <v>0</v>
      </c>
      <c r="Q36" s="230">
        <f t="shared" si="6"/>
        <v>0</v>
      </c>
      <c r="R36" s="230">
        <f t="shared" si="6"/>
        <v>0</v>
      </c>
      <c r="S36" s="230">
        <f t="shared" si="6"/>
        <v>0</v>
      </c>
      <c r="T36" s="230">
        <f t="shared" si="6"/>
        <v>0</v>
      </c>
      <c r="U36" s="230">
        <f t="shared" si="6"/>
        <v>0</v>
      </c>
      <c r="V36" s="230">
        <f t="shared" si="6"/>
        <v>0</v>
      </c>
      <c r="W36" s="230">
        <f t="shared" si="6"/>
        <v>0</v>
      </c>
      <c r="X36" s="230">
        <f t="shared" si="6"/>
        <v>0</v>
      </c>
      <c r="Y36" s="230">
        <f t="shared" si="6"/>
        <v>0</v>
      </c>
      <c r="Z36" s="230">
        <f t="shared" si="6"/>
        <v>0</v>
      </c>
      <c r="AB36" s="215">
        <f t="shared" si="7"/>
        <v>0</v>
      </c>
    </row>
    <row r="37" spans="2:28">
      <c r="B37" s="224" t="s">
        <v>601</v>
      </c>
      <c r="C37" s="229">
        <f t="shared" si="6"/>
        <v>-2414.4166666666702</v>
      </c>
      <c r="D37" s="230">
        <f t="shared" si="6"/>
        <v>-2414.4166666666702</v>
      </c>
      <c r="E37" s="230">
        <f t="shared" si="6"/>
        <v>-2414.4166666666702</v>
      </c>
      <c r="F37" s="230">
        <f t="shared" si="6"/>
        <v>-2414.4166666666702</v>
      </c>
      <c r="G37" s="230">
        <f t="shared" si="6"/>
        <v>-2414.4166666666702</v>
      </c>
      <c r="H37" s="230">
        <f t="shared" si="6"/>
        <v>-2414.4166666666702</v>
      </c>
      <c r="I37" s="230">
        <f t="shared" si="6"/>
        <v>-2414.4166666666702</v>
      </c>
      <c r="J37" s="230">
        <f t="shared" si="6"/>
        <v>-2414.4166666666702</v>
      </c>
      <c r="K37" s="230">
        <f t="shared" si="6"/>
        <v>-2414.4166666666702</v>
      </c>
      <c r="L37" s="230">
        <f t="shared" si="6"/>
        <v>-2414.4166666666702</v>
      </c>
      <c r="M37" s="230">
        <f t="shared" si="6"/>
        <v>-2414.4166666666702</v>
      </c>
      <c r="N37" s="230">
        <f t="shared" si="6"/>
        <v>-2414.4166666666702</v>
      </c>
      <c r="O37" s="230">
        <f t="shared" si="6"/>
        <v>-2221.2633333333365</v>
      </c>
      <c r="P37" s="230">
        <f t="shared" si="6"/>
        <v>-2399.558717948722</v>
      </c>
      <c r="Q37" s="230">
        <f t="shared" si="6"/>
        <v>-2399.558717948722</v>
      </c>
      <c r="R37" s="230">
        <f t="shared" si="6"/>
        <v>-2399.558717948722</v>
      </c>
      <c r="S37" s="230">
        <f t="shared" si="6"/>
        <v>-2399.558717948722</v>
      </c>
      <c r="T37" s="230">
        <f t="shared" si="6"/>
        <v>-2399.558717948722</v>
      </c>
      <c r="U37" s="230">
        <f t="shared" si="6"/>
        <v>-2399.558717948722</v>
      </c>
      <c r="V37" s="230">
        <f t="shared" si="6"/>
        <v>-2399.558717948722</v>
      </c>
      <c r="W37" s="230">
        <f t="shared" si="6"/>
        <v>-2399.558717948722</v>
      </c>
      <c r="X37" s="230">
        <f t="shared" si="6"/>
        <v>-2399.558717948722</v>
      </c>
      <c r="Y37" s="230">
        <f t="shared" si="6"/>
        <v>-2399.558717948722</v>
      </c>
      <c r="Z37" s="230">
        <f t="shared" si="6"/>
        <v>-2399.558717948722</v>
      </c>
      <c r="AB37" s="215">
        <f t="shared" si="7"/>
        <v>0</v>
      </c>
    </row>
    <row r="38" spans="2:28">
      <c r="B38" s="224" t="s">
        <v>602</v>
      </c>
      <c r="C38" s="229">
        <f t="shared" si="6"/>
        <v>-20055.833333333299</v>
      </c>
      <c r="D38" s="230">
        <f t="shared" si="6"/>
        <v>-20055.833333333299</v>
      </c>
      <c r="E38" s="230">
        <f t="shared" si="6"/>
        <v>-20055.833333333299</v>
      </c>
      <c r="F38" s="230">
        <f t="shared" si="6"/>
        <v>-20055.833333333299</v>
      </c>
      <c r="G38" s="230">
        <f t="shared" si="6"/>
        <v>-20055.833333333299</v>
      </c>
      <c r="H38" s="230">
        <f t="shared" si="6"/>
        <v>-20055.833333333299</v>
      </c>
      <c r="I38" s="230">
        <f t="shared" si="6"/>
        <v>0</v>
      </c>
      <c r="J38" s="230">
        <f t="shared" si="6"/>
        <v>0</v>
      </c>
      <c r="K38" s="230">
        <f t="shared" si="6"/>
        <v>0</v>
      </c>
      <c r="L38" s="230">
        <f t="shared" si="6"/>
        <v>0</v>
      </c>
      <c r="M38" s="230">
        <f t="shared" si="6"/>
        <v>0</v>
      </c>
      <c r="N38" s="230">
        <f t="shared" si="6"/>
        <v>0</v>
      </c>
      <c r="O38" s="230">
        <f t="shared" si="6"/>
        <v>0</v>
      </c>
      <c r="P38" s="230">
        <f t="shared" si="6"/>
        <v>0</v>
      </c>
      <c r="Q38" s="230">
        <f t="shared" si="6"/>
        <v>0</v>
      </c>
      <c r="R38" s="230">
        <f t="shared" si="6"/>
        <v>0</v>
      </c>
      <c r="S38" s="230">
        <f t="shared" si="6"/>
        <v>0</v>
      </c>
      <c r="T38" s="230">
        <f t="shared" si="6"/>
        <v>0</v>
      </c>
      <c r="U38" s="230">
        <f t="shared" si="6"/>
        <v>0</v>
      </c>
      <c r="V38" s="230">
        <f t="shared" si="6"/>
        <v>0</v>
      </c>
      <c r="W38" s="230">
        <f t="shared" si="6"/>
        <v>0</v>
      </c>
      <c r="X38" s="230">
        <f t="shared" si="6"/>
        <v>0</v>
      </c>
      <c r="Y38" s="230">
        <f t="shared" si="6"/>
        <v>0</v>
      </c>
      <c r="Z38" s="230">
        <f t="shared" si="6"/>
        <v>0</v>
      </c>
      <c r="AB38" s="215">
        <f t="shared" si="7"/>
        <v>0</v>
      </c>
    </row>
    <row r="39" spans="2:28">
      <c r="B39" s="224" t="s">
        <v>603</v>
      </c>
      <c r="C39" s="229">
        <f t="shared" si="6"/>
        <v>-6516.6666666666697</v>
      </c>
      <c r="D39" s="230">
        <f t="shared" si="6"/>
        <v>-6516.6666666666697</v>
      </c>
      <c r="E39" s="230">
        <f t="shared" si="6"/>
        <v>-6516.6666666666697</v>
      </c>
      <c r="F39" s="230">
        <f t="shared" si="6"/>
        <v>-6516.6666666666697</v>
      </c>
      <c r="G39" s="230">
        <f t="shared" si="6"/>
        <v>-6516.6666666666697</v>
      </c>
      <c r="H39" s="230">
        <f t="shared" si="6"/>
        <v>-6516.6666666666697</v>
      </c>
      <c r="I39" s="230">
        <f t="shared" si="6"/>
        <v>-6516.6666666666697</v>
      </c>
      <c r="J39" s="230">
        <f t="shared" si="6"/>
        <v>-6516.6666666666697</v>
      </c>
      <c r="K39" s="230">
        <f t="shared" si="6"/>
        <v>-6516.6666666666697</v>
      </c>
      <c r="L39" s="230">
        <f t="shared" si="6"/>
        <v>-6516.6666666666697</v>
      </c>
      <c r="M39" s="230">
        <f t="shared" si="6"/>
        <v>-6516.6666666666697</v>
      </c>
      <c r="N39" s="230">
        <f t="shared" si="6"/>
        <v>-6516.6666666666697</v>
      </c>
      <c r="O39" s="230">
        <f t="shared" si="6"/>
        <v>-5995.3333333333367</v>
      </c>
      <c r="P39" s="230">
        <f t="shared" si="6"/>
        <v>-6476.5641025641071</v>
      </c>
      <c r="Q39" s="230">
        <f t="shared" si="6"/>
        <v>-6476.5641025641071</v>
      </c>
      <c r="R39" s="230">
        <f t="shared" si="6"/>
        <v>-6476.5641025641071</v>
      </c>
      <c r="S39" s="230">
        <f t="shared" si="6"/>
        <v>-6476.5641025641071</v>
      </c>
      <c r="T39" s="230">
        <f t="shared" si="6"/>
        <v>-6476.5641025641071</v>
      </c>
      <c r="U39" s="230">
        <f t="shared" si="6"/>
        <v>-6476.5641025641071</v>
      </c>
      <c r="V39" s="230">
        <f t="shared" si="6"/>
        <v>-6476.5641025641071</v>
      </c>
      <c r="W39" s="230">
        <f t="shared" si="6"/>
        <v>-6476.5641025641071</v>
      </c>
      <c r="X39" s="230">
        <f t="shared" si="6"/>
        <v>-6476.5641025641071</v>
      </c>
      <c r="Y39" s="230">
        <f t="shared" si="6"/>
        <v>-6476.5641025641071</v>
      </c>
      <c r="Z39" s="230">
        <f t="shared" si="6"/>
        <v>-6476.5641025641071</v>
      </c>
      <c r="AB39" s="215">
        <f t="shared" si="7"/>
        <v>0</v>
      </c>
    </row>
    <row r="40" spans="2:28" ht="15">
      <c r="B40" s="228" t="s">
        <v>604</v>
      </c>
      <c r="C40" s="232">
        <f>SUM(C34:C39)</f>
        <v>-289978.75</v>
      </c>
      <c r="D40" s="233">
        <f>SUM(D34:D39)</f>
        <v>-256918.6666666666</v>
      </c>
      <c r="E40" s="233">
        <f t="shared" ref="E40:Z40" si="8">SUM(E34:E39)</f>
        <v>-236187.9166666666</v>
      </c>
      <c r="F40" s="233">
        <f t="shared" si="8"/>
        <v>-233167.6666666666</v>
      </c>
      <c r="G40" s="233">
        <f t="shared" si="8"/>
        <v>-231307.6666666666</v>
      </c>
      <c r="H40" s="233">
        <f t="shared" si="8"/>
        <v>-231187.9166666666</v>
      </c>
      <c r="I40" s="233">
        <f t="shared" si="8"/>
        <v>-211132.08333333331</v>
      </c>
      <c r="J40" s="233">
        <f t="shared" si="8"/>
        <v>-211132.08333333331</v>
      </c>
      <c r="K40" s="233">
        <f t="shared" si="8"/>
        <v>-211132.08333333331</v>
      </c>
      <c r="L40" s="233">
        <f t="shared" si="8"/>
        <v>-211132.08333333331</v>
      </c>
      <c r="M40" s="233">
        <f t="shared" si="8"/>
        <v>-211132.08333333331</v>
      </c>
      <c r="N40" s="233">
        <f t="shared" si="8"/>
        <v>-211132.08333333331</v>
      </c>
      <c r="O40" s="233">
        <f t="shared" si="8"/>
        <v>-194241.51666666666</v>
      </c>
      <c r="P40" s="233">
        <f t="shared" si="8"/>
        <v>-216880.58461538461</v>
      </c>
      <c r="Q40" s="233">
        <f t="shared" si="8"/>
        <v>-216880.58461538461</v>
      </c>
      <c r="R40" s="233">
        <f t="shared" si="8"/>
        <v>-216880.58461538461</v>
      </c>
      <c r="S40" s="233">
        <f t="shared" si="8"/>
        <v>-216880.58461538461</v>
      </c>
      <c r="T40" s="233">
        <f t="shared" si="8"/>
        <v>-216880.58461538461</v>
      </c>
      <c r="U40" s="233">
        <f t="shared" si="8"/>
        <v>-216880.58461538461</v>
      </c>
      <c r="V40" s="233">
        <f t="shared" si="8"/>
        <v>-216880.58461538461</v>
      </c>
      <c r="W40" s="233">
        <f t="shared" si="8"/>
        <v>-216880.58461538461</v>
      </c>
      <c r="X40" s="233">
        <f t="shared" si="8"/>
        <v>-216880.58461538461</v>
      </c>
      <c r="Y40" s="233">
        <f t="shared" si="8"/>
        <v>-216880.58461538461</v>
      </c>
      <c r="Z40" s="233">
        <f t="shared" si="8"/>
        <v>-216880.58461538461</v>
      </c>
    </row>
    <row r="41" spans="2:28" ht="9.75" customHeight="1">
      <c r="B41" s="223"/>
      <c r="C41" s="199"/>
      <c r="D41" s="199"/>
      <c r="E41" s="199"/>
      <c r="F41" s="199"/>
      <c r="G41" s="199"/>
      <c r="H41" s="199"/>
      <c r="I41" s="199"/>
      <c r="J41" s="199"/>
      <c r="K41" s="199"/>
      <c r="L41" s="199"/>
      <c r="M41" s="199"/>
      <c r="N41" s="199"/>
      <c r="O41" s="199"/>
      <c r="P41" s="199"/>
      <c r="Q41" s="199"/>
      <c r="R41" s="199"/>
      <c r="S41" s="199"/>
      <c r="T41" s="199"/>
      <c r="U41" s="199"/>
      <c r="V41" s="199"/>
      <c r="W41" s="199"/>
      <c r="X41" s="199"/>
      <c r="Y41" s="199"/>
      <c r="Z41" s="199"/>
    </row>
    <row r="42" spans="2:28" ht="15">
      <c r="B42" s="228" t="s">
        <v>605</v>
      </c>
      <c r="C42" s="232">
        <f>C27+C31+C40</f>
        <v>2660.4166666669771</v>
      </c>
      <c r="D42" s="233">
        <f>D27+D31+D40</f>
        <v>102772.61840277855</v>
      </c>
      <c r="E42" s="233">
        <f t="shared" ref="E42:Z42" si="9">E27+E31+E40</f>
        <v>200960.92097945695</v>
      </c>
      <c r="F42" s="233">
        <f t="shared" si="9"/>
        <v>254483.83481687141</v>
      </c>
      <c r="G42" s="233">
        <f t="shared" si="9"/>
        <v>300028.90579527512</v>
      </c>
      <c r="H42" s="233">
        <f t="shared" si="9"/>
        <v>346191.77290275542</v>
      </c>
      <c r="I42" s="233">
        <f t="shared" si="9"/>
        <v>408879.41862318356</v>
      </c>
      <c r="J42" s="233">
        <f t="shared" si="9"/>
        <v>470961.40786744683</v>
      </c>
      <c r="K42" s="233">
        <f t="shared" si="9"/>
        <v>533302.0720668945</v>
      </c>
      <c r="L42" s="233">
        <f t="shared" si="9"/>
        <v>595902.4890338399</v>
      </c>
      <c r="M42" s="233">
        <f t="shared" si="9"/>
        <v>658763.74107148102</v>
      </c>
      <c r="N42" s="233">
        <f t="shared" si="9"/>
        <v>721886.91499261232</v>
      </c>
      <c r="O42" s="233">
        <f t="shared" si="9"/>
        <v>-207993.01993648947</v>
      </c>
      <c r="P42" s="233">
        <f t="shared" si="9"/>
        <v>-152808.88963494272</v>
      </c>
      <c r="Q42" s="233">
        <f t="shared" si="9"/>
        <v>-94941.114123806212</v>
      </c>
      <c r="R42" s="233">
        <f t="shared" si="9"/>
        <v>-40378.839496757922</v>
      </c>
      <c r="S42" s="233">
        <f t="shared" si="9"/>
        <v>14410.777941236418</v>
      </c>
      <c r="T42" s="233">
        <f t="shared" si="9"/>
        <v>69428.685451889032</v>
      </c>
      <c r="U42" s="233">
        <f t="shared" si="9"/>
        <v>124675.83424383609</v>
      </c>
      <c r="V42" s="233">
        <f t="shared" si="9"/>
        <v>180153.17948908286</v>
      </c>
      <c r="W42" s="233">
        <f t="shared" si="9"/>
        <v>235861.68033951821</v>
      </c>
      <c r="X42" s="233">
        <f t="shared" si="9"/>
        <v>291802.29994349706</v>
      </c>
      <c r="Y42" s="233">
        <f t="shared" si="9"/>
        <v>347976.00546249247</v>
      </c>
      <c r="Z42" s="233">
        <f t="shared" si="9"/>
        <v>404383.76808781701</v>
      </c>
    </row>
    <row r="43" spans="2:28" ht="9" customHeight="1">
      <c r="B43" s="223"/>
      <c r="C43" s="199"/>
      <c r="D43" s="199"/>
      <c r="E43" s="199"/>
      <c r="F43" s="199"/>
      <c r="G43" s="199"/>
      <c r="H43" s="199"/>
      <c r="I43" s="199"/>
      <c r="J43" s="199"/>
      <c r="K43" s="199"/>
      <c r="L43" s="199"/>
      <c r="M43" s="199"/>
      <c r="N43" s="199"/>
      <c r="O43" s="199"/>
      <c r="P43" s="199"/>
      <c r="Q43" s="199"/>
      <c r="R43" s="199"/>
      <c r="S43" s="199"/>
      <c r="T43" s="199"/>
      <c r="U43" s="199"/>
      <c r="V43" s="199"/>
      <c r="W43" s="199"/>
      <c r="X43" s="199"/>
      <c r="Y43" s="199"/>
      <c r="Z43" s="199"/>
    </row>
    <row r="44" spans="2:28">
      <c r="B44" s="221" t="s">
        <v>606</v>
      </c>
      <c r="C44" s="229">
        <f>C21*C42</f>
        <v>11.085069444445738</v>
      </c>
      <c r="D44" s="230">
        <f>D21*D42</f>
        <v>428.21924334491064</v>
      </c>
      <c r="E44" s="230">
        <f t="shared" ref="E44:Z44" si="10">E21*E42</f>
        <v>837.33717074773722</v>
      </c>
      <c r="F44" s="230">
        <f t="shared" si="10"/>
        <v>1060.3493117369642</v>
      </c>
      <c r="G44" s="230">
        <f t="shared" si="10"/>
        <v>1250.1204408136464</v>
      </c>
      <c r="H44" s="230">
        <f t="shared" si="10"/>
        <v>1442.4657204281475</v>
      </c>
      <c r="I44" s="230">
        <f t="shared" si="10"/>
        <v>1703.6642442632649</v>
      </c>
      <c r="J44" s="230">
        <f t="shared" si="10"/>
        <v>1962.3391994476951</v>
      </c>
      <c r="K44" s="230">
        <f t="shared" si="10"/>
        <v>2222.0919669453938</v>
      </c>
      <c r="L44" s="230">
        <f t="shared" si="10"/>
        <v>2482.9270376409995</v>
      </c>
      <c r="M44" s="230">
        <f t="shared" si="10"/>
        <v>2744.8489211311708</v>
      </c>
      <c r="N44" s="230">
        <f t="shared" si="10"/>
        <v>3007.8621458025514</v>
      </c>
      <c r="O44" s="230">
        <f t="shared" si="10"/>
        <v>-866.63758306870614</v>
      </c>
      <c r="P44" s="230">
        <f t="shared" si="10"/>
        <v>-636.70370681226132</v>
      </c>
      <c r="Q44" s="230">
        <f t="shared" si="10"/>
        <v>-395.58797551585923</v>
      </c>
      <c r="R44" s="230">
        <f t="shared" si="10"/>
        <v>-168.24516456982468</v>
      </c>
      <c r="S44" s="230">
        <f t="shared" si="10"/>
        <v>60.044908088485073</v>
      </c>
      <c r="T44" s="230">
        <f t="shared" si="10"/>
        <v>289.28618938287099</v>
      </c>
      <c r="U44" s="230">
        <f t="shared" si="10"/>
        <v>519.48264268265029</v>
      </c>
      <c r="V44" s="230">
        <f t="shared" si="10"/>
        <v>750.63824787117858</v>
      </c>
      <c r="W44" s="230">
        <f t="shared" si="10"/>
        <v>982.75700141465916</v>
      </c>
      <c r="X44" s="230">
        <f t="shared" si="10"/>
        <v>1215.8429164312377</v>
      </c>
      <c r="Y44" s="230">
        <f t="shared" si="10"/>
        <v>1449.9000227603854</v>
      </c>
      <c r="Z44" s="230">
        <f t="shared" si="10"/>
        <v>1684.9323670325709</v>
      </c>
    </row>
    <row r="45" spans="2:28">
      <c r="B45" s="221" t="s">
        <v>607</v>
      </c>
      <c r="C45" s="229">
        <f>SUM(C50:C51)</f>
        <v>64380.616666666734</v>
      </c>
      <c r="D45" s="230">
        <f>SUM(D50:D51)</f>
        <v>22748.000000000073</v>
      </c>
      <c r="E45" s="230">
        <f t="shared" ref="E45:Z45" si="11">SUM(E50:E51)</f>
        <v>33654.243333333332</v>
      </c>
      <c r="F45" s="230">
        <f t="shared" si="11"/>
        <v>23712.388333333332</v>
      </c>
      <c r="G45" s="230">
        <f t="shared" si="11"/>
        <v>24350.663333333334</v>
      </c>
      <c r="H45" s="230">
        <f t="shared" si="11"/>
        <v>24687.263333333336</v>
      </c>
      <c r="I45" s="230">
        <f t="shared" si="11"/>
        <v>23820.408333333336</v>
      </c>
      <c r="J45" s="230">
        <f t="shared" si="11"/>
        <v>23820.408333333336</v>
      </c>
      <c r="K45" s="230">
        <f t="shared" si="11"/>
        <v>23820.408333333336</v>
      </c>
      <c r="L45" s="230">
        <f t="shared" si="11"/>
        <v>23820.408333333336</v>
      </c>
      <c r="M45" s="230">
        <f t="shared" si="11"/>
        <v>23820.408333333336</v>
      </c>
      <c r="N45" s="230">
        <f t="shared" si="11"/>
        <v>23820.408333333336</v>
      </c>
      <c r="O45" s="230">
        <f t="shared" si="11"/>
        <v>24076.644166666676</v>
      </c>
      <c r="P45" s="230">
        <f t="shared" si="11"/>
        <v>26530.355500000009</v>
      </c>
      <c r="Q45" s="230">
        <f t="shared" si="11"/>
        <v>22983.738884615392</v>
      </c>
      <c r="R45" s="230">
        <f t="shared" si="11"/>
        <v>22983.738884615392</v>
      </c>
      <c r="S45" s="230">
        <f t="shared" si="11"/>
        <v>22983.738884615392</v>
      </c>
      <c r="T45" s="230">
        <f t="shared" si="11"/>
        <v>22983.738884615392</v>
      </c>
      <c r="U45" s="230">
        <f t="shared" si="11"/>
        <v>22983.738884615392</v>
      </c>
      <c r="V45" s="230">
        <f t="shared" si="11"/>
        <v>22983.738884615392</v>
      </c>
      <c r="W45" s="230">
        <f t="shared" si="11"/>
        <v>22983.738884615392</v>
      </c>
      <c r="X45" s="230">
        <f t="shared" si="11"/>
        <v>22983.738884615392</v>
      </c>
      <c r="Y45" s="230">
        <f t="shared" si="11"/>
        <v>22983.738884615392</v>
      </c>
      <c r="Z45" s="230">
        <f t="shared" si="11"/>
        <v>22983.738884615392</v>
      </c>
    </row>
    <row r="46" spans="2:28">
      <c r="B46" s="221" t="s">
        <v>625</v>
      </c>
      <c r="C46" s="229">
        <f>IF(AND(C4="M12",COUNT(#REF!)=12),SUM(#REF!),0)</f>
        <v>0</v>
      </c>
      <c r="D46" s="230">
        <f>IF(AND(D4="M12",COUNT(#REF!)=12),SUM(#REF!),0)</f>
        <v>0</v>
      </c>
      <c r="E46" s="230">
        <f>IF(AND(E4="M12",COUNT(#REF!)=12),SUM(#REF!),0)</f>
        <v>0</v>
      </c>
      <c r="F46" s="230">
        <f>IF(AND(F4="M12",COUNT(#REF!)=12),SUM(#REF!),0)</f>
        <v>0</v>
      </c>
      <c r="G46" s="230">
        <f>IF(AND(G4="M12",COUNT(#REF!)=12),SUM(#REF!),0)</f>
        <v>0</v>
      </c>
      <c r="H46" s="230">
        <f>IF(AND(H4="M12",COUNT(#REF!)=12),SUM(#REF!),0)</f>
        <v>0</v>
      </c>
      <c r="I46" s="230">
        <f>IF(AND(I4="M12",COUNT(#REF!)=12),SUM(#REF!),0)</f>
        <v>0</v>
      </c>
      <c r="J46" s="230">
        <f>IF(AND(J4="M12",COUNT(#REF!)=12),SUM(#REF!),0)</f>
        <v>0</v>
      </c>
      <c r="K46" s="230">
        <f>IF(AND(K4="M12",COUNT(#REF!)=12),SUM(#REF!),0)</f>
        <v>0</v>
      </c>
      <c r="L46" s="230">
        <f>IF(AND(L4="M12",COUNT(B49:L49)=12),SUM(B49:L49),0)</f>
        <v>0</v>
      </c>
      <c r="M46" s="230">
        <f>IF(AND(M4="M12",COUNT(C49:M49)=12),SUM(C49:M49),0)</f>
        <v>0</v>
      </c>
      <c r="N46" s="230">
        <f t="shared" ref="N46:Z46" si="12">IF(AND(N4="M12",COUNT(C49:N49)=12),SUM(C49:N49),0)</f>
        <v>-1011321.3970749044</v>
      </c>
      <c r="O46" s="230">
        <f t="shared" si="12"/>
        <v>0</v>
      </c>
      <c r="P46" s="230">
        <f t="shared" si="12"/>
        <v>0</v>
      </c>
      <c r="Q46" s="230">
        <f t="shared" si="12"/>
        <v>0</v>
      </c>
      <c r="R46" s="230">
        <f t="shared" si="12"/>
        <v>0</v>
      </c>
      <c r="S46" s="230">
        <f t="shared" si="12"/>
        <v>0</v>
      </c>
      <c r="T46" s="230">
        <f t="shared" si="12"/>
        <v>0</v>
      </c>
      <c r="U46" s="230">
        <f t="shared" si="12"/>
        <v>0</v>
      </c>
      <c r="V46" s="230">
        <f t="shared" si="12"/>
        <v>0</v>
      </c>
      <c r="W46" s="230">
        <f t="shared" si="12"/>
        <v>0</v>
      </c>
      <c r="X46" s="230">
        <f t="shared" si="12"/>
        <v>0</v>
      </c>
      <c r="Y46" s="230">
        <f t="shared" si="12"/>
        <v>0</v>
      </c>
      <c r="Z46" s="230">
        <f t="shared" si="12"/>
        <v>-367112.29081106122</v>
      </c>
    </row>
    <row r="47" spans="2:28" ht="15">
      <c r="B47" s="231" t="s">
        <v>609</v>
      </c>
      <c r="C47" s="232">
        <f>C42+SUM(C44:C46)</f>
        <v>67052.118402778156</v>
      </c>
      <c r="D47" s="233">
        <f>D42+SUM(D44:D46)</f>
        <v>125948.83764612353</v>
      </c>
      <c r="E47" s="233">
        <f t="shared" ref="E47:Z47" si="13">E42+SUM(E44:E46)</f>
        <v>235452.50148353801</v>
      </c>
      <c r="F47" s="233">
        <f t="shared" si="13"/>
        <v>279256.57246194169</v>
      </c>
      <c r="G47" s="233">
        <f t="shared" si="13"/>
        <v>325629.6895694221</v>
      </c>
      <c r="H47" s="233">
        <f t="shared" si="13"/>
        <v>372321.50195651688</v>
      </c>
      <c r="I47" s="233">
        <f t="shared" si="13"/>
        <v>434403.49120078015</v>
      </c>
      <c r="J47" s="233">
        <f t="shared" si="13"/>
        <v>496744.15540022787</v>
      </c>
      <c r="K47" s="233">
        <f t="shared" si="13"/>
        <v>559344.57236717327</v>
      </c>
      <c r="L47" s="233">
        <f t="shared" si="13"/>
        <v>622205.82440481428</v>
      </c>
      <c r="M47" s="233">
        <f t="shared" si="13"/>
        <v>685328.99832594558</v>
      </c>
      <c r="N47" s="233">
        <f t="shared" si="13"/>
        <v>-262606.21160315617</v>
      </c>
      <c r="O47" s="233">
        <f t="shared" si="13"/>
        <v>-184783.01335289149</v>
      </c>
      <c r="P47" s="233">
        <f t="shared" si="13"/>
        <v>-126915.23784175498</v>
      </c>
      <c r="Q47" s="233">
        <f t="shared" si="13"/>
        <v>-72352.963214706688</v>
      </c>
      <c r="R47" s="233">
        <f t="shared" si="13"/>
        <v>-17563.345776712355</v>
      </c>
      <c r="S47" s="233">
        <f t="shared" si="13"/>
        <v>37454.561733940296</v>
      </c>
      <c r="T47" s="233">
        <f t="shared" si="13"/>
        <v>92701.710525887291</v>
      </c>
      <c r="U47" s="233">
        <f t="shared" si="13"/>
        <v>148179.05577113412</v>
      </c>
      <c r="V47" s="233">
        <f t="shared" si="13"/>
        <v>203887.55662156944</v>
      </c>
      <c r="W47" s="233">
        <f t="shared" si="13"/>
        <v>259828.17622554826</v>
      </c>
      <c r="X47" s="233">
        <f t="shared" si="13"/>
        <v>316001.88174454367</v>
      </c>
      <c r="Y47" s="233">
        <f t="shared" si="13"/>
        <v>372409.64436986827</v>
      </c>
      <c r="Z47" s="233">
        <f t="shared" si="13"/>
        <v>61940.148528403777</v>
      </c>
    </row>
    <row r="48" spans="2:28" ht="15">
      <c r="B48" s="231"/>
    </row>
    <row r="49" spans="1:28">
      <c r="B49" s="221" t="s">
        <v>626</v>
      </c>
      <c r="C49" s="232">
        <f>-IF((C42*C23)&lt;0,0,(C42*C23))</f>
        <v>-611.89583333340477</v>
      </c>
      <c r="D49" s="233">
        <f>-IF((D42*D23)&lt;0,0,(D42*D23))</f>
        <v>-22609.976048611283</v>
      </c>
      <c r="E49" s="233">
        <f t="shared" ref="E49:Z49" si="14">-IF((E42*E23)&lt;0,0,(E42*E23))</f>
        <v>-44211.402615480525</v>
      </c>
      <c r="F49" s="233">
        <f t="shared" si="14"/>
        <v>-55986.443659711709</v>
      </c>
      <c r="G49" s="233">
        <f t="shared" si="14"/>
        <v>-66006.35927496053</v>
      </c>
      <c r="H49" s="233">
        <f t="shared" si="14"/>
        <v>-76162.19003860619</v>
      </c>
      <c r="I49" s="233">
        <f t="shared" si="14"/>
        <v>-89953.472097100384</v>
      </c>
      <c r="J49" s="233">
        <f t="shared" si="14"/>
        <v>-103611.5097308383</v>
      </c>
      <c r="K49" s="233">
        <f t="shared" si="14"/>
        <v>-117326.45585471678</v>
      </c>
      <c r="L49" s="233">
        <f t="shared" si="14"/>
        <v>-131098.54758744477</v>
      </c>
      <c r="M49" s="233">
        <f t="shared" si="14"/>
        <v>-144928.02303572584</v>
      </c>
      <c r="N49" s="233">
        <f t="shared" si="14"/>
        <v>-158815.12129837472</v>
      </c>
      <c r="O49" s="233">
        <f t="shared" si="14"/>
        <v>0</v>
      </c>
      <c r="P49" s="233">
        <f t="shared" si="14"/>
        <v>0</v>
      </c>
      <c r="Q49" s="233">
        <f t="shared" si="14"/>
        <v>0</v>
      </c>
      <c r="R49" s="233">
        <f t="shared" si="14"/>
        <v>0</v>
      </c>
      <c r="S49" s="233">
        <f t="shared" si="14"/>
        <v>-3170.3711470720118</v>
      </c>
      <c r="T49" s="233">
        <f t="shared" si="14"/>
        <v>-15274.310799415587</v>
      </c>
      <c r="U49" s="233">
        <f t="shared" si="14"/>
        <v>-27428.68353364394</v>
      </c>
      <c r="V49" s="233">
        <f t="shared" si="14"/>
        <v>-39633.699487598227</v>
      </c>
      <c r="W49" s="233">
        <f t="shared" si="14"/>
        <v>-51889.569674694008</v>
      </c>
      <c r="X49" s="233">
        <f t="shared" si="14"/>
        <v>-64196.505987569355</v>
      </c>
      <c r="Y49" s="233">
        <f t="shared" si="14"/>
        <v>-76554.72120174834</v>
      </c>
      <c r="Z49" s="233">
        <f t="shared" si="14"/>
        <v>-88964.428979319739</v>
      </c>
    </row>
    <row r="50" spans="1:28">
      <c r="B50" s="221" t="s">
        <v>627</v>
      </c>
      <c r="C50" s="232">
        <v>0</v>
      </c>
      <c r="D50" s="232">
        <f t="shared" ref="D50:Z50" si="15">(C35+C36+C37)*C22</f>
        <v>-41632.616666666661</v>
      </c>
      <c r="E50" s="233">
        <f t="shared" si="15"/>
        <v>-34809.756666666668</v>
      </c>
      <c r="F50" s="233">
        <f t="shared" si="15"/>
        <v>-31771.391666666666</v>
      </c>
      <c r="G50" s="233">
        <f t="shared" si="15"/>
        <v>-31106.936666666665</v>
      </c>
      <c r="H50" s="233">
        <f t="shared" si="15"/>
        <v>-30697.736666666664</v>
      </c>
      <c r="I50" s="233">
        <f t="shared" si="15"/>
        <v>-30671.391666666666</v>
      </c>
      <c r="J50" s="233">
        <f t="shared" si="15"/>
        <v>-30671.391666666666</v>
      </c>
      <c r="K50" s="233">
        <f t="shared" si="15"/>
        <v>-30671.391666666666</v>
      </c>
      <c r="L50" s="233">
        <f t="shared" si="15"/>
        <v>-30671.391666666666</v>
      </c>
      <c r="M50" s="233">
        <f t="shared" si="15"/>
        <v>-30671.391666666666</v>
      </c>
      <c r="N50" s="233">
        <f t="shared" si="15"/>
        <v>-30671.391666666666</v>
      </c>
      <c r="O50" s="233">
        <f t="shared" si="15"/>
        <v>-30671.391666666666</v>
      </c>
      <c r="P50" s="233">
        <f t="shared" si="15"/>
        <v>-28217.680333333334</v>
      </c>
      <c r="Q50" s="233">
        <f t="shared" si="15"/>
        <v>-31764.296948717951</v>
      </c>
      <c r="R50" s="233">
        <f t="shared" si="15"/>
        <v>-31764.296948717951</v>
      </c>
      <c r="S50" s="233">
        <f t="shared" si="15"/>
        <v>-31764.296948717951</v>
      </c>
      <c r="T50" s="233">
        <f t="shared" si="15"/>
        <v>-31764.296948717951</v>
      </c>
      <c r="U50" s="233">
        <f t="shared" si="15"/>
        <v>-31764.296948717951</v>
      </c>
      <c r="V50" s="233">
        <f t="shared" si="15"/>
        <v>-31764.296948717951</v>
      </c>
      <c r="W50" s="233">
        <f t="shared" si="15"/>
        <v>-31764.296948717951</v>
      </c>
      <c r="X50" s="233">
        <f t="shared" si="15"/>
        <v>-31764.296948717951</v>
      </c>
      <c r="Y50" s="233">
        <f t="shared" si="15"/>
        <v>-31764.296948717951</v>
      </c>
      <c r="Z50" s="233">
        <f t="shared" si="15"/>
        <v>-31764.296948717951</v>
      </c>
    </row>
    <row r="51" spans="1:28">
      <c r="B51" s="221" t="s">
        <v>628</v>
      </c>
      <c r="C51" s="232">
        <f t="shared" ref="C51:Z51" si="16">C9*C22</f>
        <v>64380.616666666734</v>
      </c>
      <c r="D51" s="233">
        <f t="shared" si="16"/>
        <v>64380.616666666734</v>
      </c>
      <c r="E51" s="233">
        <f t="shared" si="16"/>
        <v>68464</v>
      </c>
      <c r="F51" s="233">
        <f t="shared" si="16"/>
        <v>55483.78</v>
      </c>
      <c r="G51" s="233">
        <f t="shared" si="16"/>
        <v>55457.599999999999</v>
      </c>
      <c r="H51" s="233">
        <f t="shared" si="16"/>
        <v>55385</v>
      </c>
      <c r="I51" s="233">
        <f t="shared" si="16"/>
        <v>54491.8</v>
      </c>
      <c r="J51" s="233">
        <f t="shared" si="16"/>
        <v>54491.8</v>
      </c>
      <c r="K51" s="233">
        <f t="shared" si="16"/>
        <v>54491.8</v>
      </c>
      <c r="L51" s="233">
        <f t="shared" si="16"/>
        <v>54491.8</v>
      </c>
      <c r="M51" s="233">
        <f t="shared" si="16"/>
        <v>54491.8</v>
      </c>
      <c r="N51" s="233">
        <f t="shared" si="16"/>
        <v>54491.8</v>
      </c>
      <c r="O51" s="233">
        <f t="shared" si="16"/>
        <v>54748.035833333342</v>
      </c>
      <c r="P51" s="233">
        <f t="shared" si="16"/>
        <v>54748.035833333342</v>
      </c>
      <c r="Q51" s="233">
        <f t="shared" si="16"/>
        <v>54748.035833333342</v>
      </c>
      <c r="R51" s="233">
        <f t="shared" si="16"/>
        <v>54748.035833333342</v>
      </c>
      <c r="S51" s="233">
        <f t="shared" si="16"/>
        <v>54748.035833333342</v>
      </c>
      <c r="T51" s="233">
        <f t="shared" si="16"/>
        <v>54748.035833333342</v>
      </c>
      <c r="U51" s="233">
        <f t="shared" si="16"/>
        <v>54748.035833333342</v>
      </c>
      <c r="V51" s="233">
        <f t="shared" si="16"/>
        <v>54748.035833333342</v>
      </c>
      <c r="W51" s="233">
        <f t="shared" si="16"/>
        <v>54748.035833333342</v>
      </c>
      <c r="X51" s="233">
        <f t="shared" si="16"/>
        <v>54748.035833333342</v>
      </c>
      <c r="Y51" s="233">
        <f t="shared" si="16"/>
        <v>54748.035833333342</v>
      </c>
      <c r="Z51" s="233">
        <f t="shared" si="16"/>
        <v>54748.035833333342</v>
      </c>
    </row>
    <row r="52" spans="1:28">
      <c r="B52" s="221"/>
    </row>
    <row r="53" spans="1:28" ht="15">
      <c r="A53" s="218" t="s">
        <v>629</v>
      </c>
      <c r="B53" s="219"/>
      <c r="C53" s="219"/>
      <c r="D53" s="219"/>
      <c r="E53" s="219"/>
      <c r="F53" s="219"/>
      <c r="G53" s="219"/>
      <c r="H53" s="219"/>
      <c r="I53" s="219"/>
      <c r="J53" s="219"/>
      <c r="K53" s="219"/>
      <c r="L53" s="219"/>
      <c r="M53" s="219"/>
      <c r="N53" s="219"/>
      <c r="O53" s="219"/>
      <c r="P53" s="219"/>
      <c r="Q53" s="219"/>
      <c r="R53" s="219"/>
      <c r="S53" s="219"/>
      <c r="T53" s="219"/>
      <c r="U53" s="219"/>
      <c r="V53" s="219"/>
      <c r="W53" s="219"/>
      <c r="X53" s="219"/>
      <c r="Y53" s="219"/>
      <c r="Z53" s="219"/>
    </row>
    <row r="54" spans="1:28">
      <c r="C54" s="201" t="s">
        <v>32</v>
      </c>
      <c r="D54" s="201" t="s">
        <v>32</v>
      </c>
      <c r="E54" s="201" t="s">
        <v>32</v>
      </c>
      <c r="F54" s="201" t="s">
        <v>32</v>
      </c>
      <c r="G54" s="201" t="s">
        <v>32</v>
      </c>
      <c r="H54" s="201" t="s">
        <v>32</v>
      </c>
      <c r="I54" s="201" t="s">
        <v>32</v>
      </c>
      <c r="J54" s="201" t="s">
        <v>32</v>
      </c>
      <c r="K54" s="201" t="s">
        <v>32</v>
      </c>
      <c r="L54" s="201" t="s">
        <v>32</v>
      </c>
      <c r="M54" s="201" t="s">
        <v>32</v>
      </c>
      <c r="N54" s="201" t="s">
        <v>32</v>
      </c>
      <c r="O54" s="201" t="s">
        <v>34</v>
      </c>
      <c r="P54" s="201" t="s">
        <v>34</v>
      </c>
      <c r="Q54" s="201" t="s">
        <v>34</v>
      </c>
      <c r="R54" s="201" t="s">
        <v>34</v>
      </c>
      <c r="S54" s="201" t="s">
        <v>34</v>
      </c>
      <c r="T54" s="201" t="s">
        <v>34</v>
      </c>
      <c r="U54" s="201" t="s">
        <v>34</v>
      </c>
      <c r="V54" s="201" t="s">
        <v>34</v>
      </c>
      <c r="W54" s="201" t="s">
        <v>34</v>
      </c>
      <c r="X54" s="201" t="s">
        <v>34</v>
      </c>
      <c r="Y54" s="201" t="s">
        <v>34</v>
      </c>
      <c r="Z54" s="201" t="s">
        <v>34</v>
      </c>
    </row>
    <row r="55" spans="1:28">
      <c r="C55" s="201" t="s">
        <v>577</v>
      </c>
      <c r="D55" s="201" t="s">
        <v>578</v>
      </c>
      <c r="E55" s="201" t="s">
        <v>579</v>
      </c>
      <c r="F55" s="201" t="s">
        <v>580</v>
      </c>
      <c r="G55" s="201" t="s">
        <v>581</v>
      </c>
      <c r="H55" s="201" t="s">
        <v>582</v>
      </c>
      <c r="I55" s="201" t="s">
        <v>583</v>
      </c>
      <c r="J55" s="201" t="s">
        <v>584</v>
      </c>
      <c r="K55" s="201" t="s">
        <v>585</v>
      </c>
      <c r="L55" s="201" t="s">
        <v>586</v>
      </c>
      <c r="M55" s="201" t="s">
        <v>587</v>
      </c>
      <c r="N55" s="201" t="s">
        <v>588</v>
      </c>
      <c r="O55" s="201" t="s">
        <v>577</v>
      </c>
      <c r="P55" s="201" t="s">
        <v>578</v>
      </c>
      <c r="Q55" s="201" t="s">
        <v>579</v>
      </c>
      <c r="R55" s="201" t="s">
        <v>580</v>
      </c>
      <c r="S55" s="201" t="s">
        <v>581</v>
      </c>
      <c r="T55" s="201" t="s">
        <v>582</v>
      </c>
      <c r="U55" s="201" t="s">
        <v>583</v>
      </c>
      <c r="V55" s="201" t="s">
        <v>584</v>
      </c>
      <c r="W55" s="201" t="s">
        <v>585</v>
      </c>
      <c r="X55" s="201" t="s">
        <v>586</v>
      </c>
      <c r="Y55" s="201" t="s">
        <v>587</v>
      </c>
      <c r="Z55" s="201" t="s">
        <v>588</v>
      </c>
    </row>
    <row r="56" spans="1:28">
      <c r="C56" s="201" t="str">
        <f>C54&amp;C55</f>
        <v>Yr1M1</v>
      </c>
      <c r="D56" s="201" t="str">
        <f t="shared" ref="D56:Z56" si="17">D54&amp;D55</f>
        <v>Yr1M2</v>
      </c>
      <c r="E56" s="201" t="str">
        <f t="shared" si="17"/>
        <v>Yr1M3</v>
      </c>
      <c r="F56" s="201" t="str">
        <f t="shared" si="17"/>
        <v>Yr1M4</v>
      </c>
      <c r="G56" s="201" t="str">
        <f t="shared" si="17"/>
        <v>Yr1M5</v>
      </c>
      <c r="H56" s="201" t="str">
        <f t="shared" si="17"/>
        <v>Yr1M6</v>
      </c>
      <c r="I56" s="201" t="str">
        <f t="shared" si="17"/>
        <v>Yr1M7</v>
      </c>
      <c r="J56" s="201" t="str">
        <f t="shared" si="17"/>
        <v>Yr1M8</v>
      </c>
      <c r="K56" s="201" t="str">
        <f t="shared" si="17"/>
        <v>Yr1M9</v>
      </c>
      <c r="L56" s="201" t="str">
        <f t="shared" si="17"/>
        <v>Yr1M10</v>
      </c>
      <c r="M56" s="201" t="str">
        <f t="shared" si="17"/>
        <v>Yr1M11</v>
      </c>
      <c r="N56" s="201" t="str">
        <f t="shared" si="17"/>
        <v>Yr1M12</v>
      </c>
      <c r="O56" s="201" t="str">
        <f t="shared" si="17"/>
        <v>Yr2M1</v>
      </c>
      <c r="P56" s="201" t="str">
        <f t="shared" si="17"/>
        <v>Yr2M2</v>
      </c>
      <c r="Q56" s="201" t="str">
        <f t="shared" si="17"/>
        <v>Yr2M3</v>
      </c>
      <c r="R56" s="201" t="str">
        <f t="shared" si="17"/>
        <v>Yr2M4</v>
      </c>
      <c r="S56" s="201" t="str">
        <f t="shared" si="17"/>
        <v>Yr2M5</v>
      </c>
      <c r="T56" s="201" t="str">
        <f t="shared" si="17"/>
        <v>Yr2M6</v>
      </c>
      <c r="U56" s="201" t="str">
        <f t="shared" si="17"/>
        <v>Yr2M7</v>
      </c>
      <c r="V56" s="201" t="str">
        <f t="shared" si="17"/>
        <v>Yr2M8</v>
      </c>
      <c r="W56" s="201" t="str">
        <f t="shared" si="17"/>
        <v>Yr2M9</v>
      </c>
      <c r="X56" s="201" t="str">
        <f t="shared" si="17"/>
        <v>Yr2M10</v>
      </c>
      <c r="Y56" s="201" t="str">
        <f t="shared" si="17"/>
        <v>Yr2M11</v>
      </c>
      <c r="Z56" s="201" t="str">
        <f t="shared" si="17"/>
        <v>Yr2M12</v>
      </c>
    </row>
    <row r="57" spans="1:28" ht="18.75">
      <c r="B57" s="227" t="s">
        <v>576</v>
      </c>
      <c r="C57" s="217" t="s">
        <v>617</v>
      </c>
      <c r="D57" s="217" t="s">
        <v>617</v>
      </c>
      <c r="E57" s="217" t="s">
        <v>617</v>
      </c>
      <c r="F57" s="217" t="s">
        <v>617</v>
      </c>
      <c r="G57" s="217" t="s">
        <v>617</v>
      </c>
      <c r="H57" s="217" t="s">
        <v>617</v>
      </c>
      <c r="I57" s="217" t="s">
        <v>617</v>
      </c>
      <c r="J57" s="217" t="s">
        <v>617</v>
      </c>
      <c r="K57" s="217" t="s">
        <v>617</v>
      </c>
      <c r="L57" s="217" t="s">
        <v>617</v>
      </c>
      <c r="M57" s="217" t="s">
        <v>617</v>
      </c>
      <c r="N57" s="217" t="s">
        <v>617</v>
      </c>
      <c r="O57" s="217" t="s">
        <v>617</v>
      </c>
      <c r="P57" s="217" t="s">
        <v>617</v>
      </c>
      <c r="Q57" s="217" t="s">
        <v>617</v>
      </c>
      <c r="R57" s="217" t="s">
        <v>617</v>
      </c>
      <c r="S57" s="217" t="s">
        <v>617</v>
      </c>
      <c r="T57" s="217" t="s">
        <v>617</v>
      </c>
      <c r="U57" s="217" t="s">
        <v>617</v>
      </c>
      <c r="V57" s="217" t="s">
        <v>617</v>
      </c>
      <c r="W57" s="217" t="s">
        <v>617</v>
      </c>
      <c r="X57" s="217" t="s">
        <v>617</v>
      </c>
      <c r="Y57" s="217" t="s">
        <v>617</v>
      </c>
      <c r="Z57" s="217" t="s">
        <v>617</v>
      </c>
    </row>
    <row r="58" spans="1:28" ht="5.25" customHeight="1"/>
    <row r="59" spans="1:28" ht="15">
      <c r="B59" s="202" t="s">
        <v>591</v>
      </c>
      <c r="C59" s="234">
        <f t="shared" ref="C59:Z59" si="18">C27</f>
        <v>0</v>
      </c>
      <c r="D59" s="234">
        <f t="shared" si="18"/>
        <v>67052.118402778156</v>
      </c>
      <c r="E59" s="234">
        <f t="shared" si="18"/>
        <v>125948.83764612353</v>
      </c>
      <c r="F59" s="234">
        <f t="shared" si="18"/>
        <v>235452.50148353801</v>
      </c>
      <c r="G59" s="234">
        <f t="shared" si="18"/>
        <v>279256.57246194169</v>
      </c>
      <c r="H59" s="234">
        <f t="shared" si="18"/>
        <v>325629.6895694221</v>
      </c>
      <c r="I59" s="234">
        <f t="shared" si="18"/>
        <v>372321.50195651688</v>
      </c>
      <c r="J59" s="234">
        <f t="shared" si="18"/>
        <v>434403.49120078015</v>
      </c>
      <c r="K59" s="234">
        <f t="shared" si="18"/>
        <v>496744.15540022787</v>
      </c>
      <c r="L59" s="234">
        <f t="shared" si="18"/>
        <v>559344.57236717327</v>
      </c>
      <c r="M59" s="234">
        <f t="shared" si="18"/>
        <v>622205.82440481428</v>
      </c>
      <c r="N59" s="234">
        <f t="shared" si="18"/>
        <v>685328.99832594558</v>
      </c>
      <c r="O59" s="234">
        <f t="shared" si="18"/>
        <v>-262606.21160315617</v>
      </c>
      <c r="P59" s="234">
        <f t="shared" si="18"/>
        <v>-184783.01335289149</v>
      </c>
      <c r="Q59" s="234">
        <f t="shared" si="18"/>
        <v>-126915.23784175498</v>
      </c>
      <c r="R59" s="234">
        <f t="shared" si="18"/>
        <v>-72352.963214706688</v>
      </c>
      <c r="S59" s="234">
        <f t="shared" si="18"/>
        <v>-17563.345776712355</v>
      </c>
      <c r="T59" s="234">
        <f t="shared" si="18"/>
        <v>37454.561733940296</v>
      </c>
      <c r="U59" s="234">
        <f t="shared" si="18"/>
        <v>92701.710525887291</v>
      </c>
      <c r="V59" s="234">
        <f t="shared" si="18"/>
        <v>148179.05577113412</v>
      </c>
      <c r="W59" s="234">
        <f t="shared" si="18"/>
        <v>203887.55662156944</v>
      </c>
      <c r="X59" s="234">
        <f t="shared" si="18"/>
        <v>259828.17622554826</v>
      </c>
      <c r="Y59" s="234">
        <f t="shared" si="18"/>
        <v>316001.88174454367</v>
      </c>
      <c r="Z59" s="234">
        <f t="shared" si="18"/>
        <v>372409.64436986827</v>
      </c>
    </row>
    <row r="60" spans="1:28" ht="15">
      <c r="B60" s="231" t="s">
        <v>592</v>
      </c>
      <c r="C60" s="199"/>
      <c r="D60" s="199"/>
      <c r="E60" s="199"/>
      <c r="F60" s="199"/>
      <c r="G60" s="199"/>
      <c r="H60" s="199"/>
      <c r="I60" s="199"/>
      <c r="J60" s="199"/>
      <c r="K60" s="199"/>
      <c r="L60" s="199"/>
      <c r="M60" s="199"/>
      <c r="N60" s="199"/>
      <c r="O60" s="199"/>
      <c r="P60" s="199"/>
      <c r="Q60" s="199"/>
      <c r="R60" s="199"/>
      <c r="S60" s="199"/>
      <c r="T60" s="199"/>
      <c r="U60" s="199"/>
      <c r="V60" s="199"/>
      <c r="W60" s="199"/>
      <c r="X60" s="199"/>
      <c r="Y60" s="199"/>
      <c r="Z60" s="199"/>
    </row>
    <row r="61" spans="1:28">
      <c r="B61" s="208" t="s">
        <v>593</v>
      </c>
      <c r="C61" s="206">
        <f t="shared" ref="C61:Z62" si="19">C29</f>
        <v>292639.16666666698</v>
      </c>
      <c r="D61" s="206">
        <f t="shared" si="19"/>
        <v>292639.16666666698</v>
      </c>
      <c r="E61" s="206">
        <f t="shared" si="19"/>
        <v>311200</v>
      </c>
      <c r="F61" s="206">
        <f t="shared" si="19"/>
        <v>252199</v>
      </c>
      <c r="G61" s="206">
        <f t="shared" si="19"/>
        <v>252080</v>
      </c>
      <c r="H61" s="206">
        <f t="shared" si="19"/>
        <v>251750</v>
      </c>
      <c r="I61" s="206">
        <f t="shared" si="19"/>
        <v>247690</v>
      </c>
      <c r="J61" s="206">
        <f t="shared" si="19"/>
        <v>247690</v>
      </c>
      <c r="K61" s="206">
        <f t="shared" si="19"/>
        <v>247690</v>
      </c>
      <c r="L61" s="206">
        <f t="shared" si="19"/>
        <v>247690</v>
      </c>
      <c r="M61" s="206">
        <f t="shared" si="19"/>
        <v>247690</v>
      </c>
      <c r="N61" s="206">
        <f t="shared" si="19"/>
        <v>247690</v>
      </c>
      <c r="O61" s="206">
        <f t="shared" si="19"/>
        <v>248854.70833333337</v>
      </c>
      <c r="P61" s="206">
        <f t="shared" si="19"/>
        <v>248854.70833333337</v>
      </c>
      <c r="Q61" s="206">
        <f t="shared" si="19"/>
        <v>248854.70833333337</v>
      </c>
      <c r="R61" s="206">
        <f t="shared" si="19"/>
        <v>248854.70833333337</v>
      </c>
      <c r="S61" s="206">
        <f t="shared" si="19"/>
        <v>248854.70833333337</v>
      </c>
      <c r="T61" s="206">
        <f t="shared" si="19"/>
        <v>248854.70833333337</v>
      </c>
      <c r="U61" s="206">
        <f t="shared" si="19"/>
        <v>248854.70833333337</v>
      </c>
      <c r="V61" s="206">
        <f t="shared" si="19"/>
        <v>248854.70833333337</v>
      </c>
      <c r="W61" s="206">
        <f t="shared" si="19"/>
        <v>248854.70833333337</v>
      </c>
      <c r="X61" s="206">
        <f t="shared" si="19"/>
        <v>248854.70833333337</v>
      </c>
      <c r="Y61" s="206">
        <f t="shared" si="19"/>
        <v>248854.70833333337</v>
      </c>
      <c r="Z61" s="206">
        <f t="shared" si="19"/>
        <v>248854.70833333337</v>
      </c>
      <c r="AB61" s="215">
        <f>SUM(C61:Z61)-SUM(C29:Z29)</f>
        <v>0</v>
      </c>
    </row>
    <row r="62" spans="1:28">
      <c r="B62" s="208" t="s">
        <v>594</v>
      </c>
      <c r="C62" s="206">
        <f t="shared" si="19"/>
        <v>0</v>
      </c>
      <c r="D62" s="206">
        <f t="shared" si="19"/>
        <v>0</v>
      </c>
      <c r="E62" s="206">
        <f t="shared" si="19"/>
        <v>0</v>
      </c>
      <c r="F62" s="206">
        <f t="shared" si="19"/>
        <v>0</v>
      </c>
      <c r="G62" s="206">
        <f t="shared" si="19"/>
        <v>0</v>
      </c>
      <c r="H62" s="206">
        <f t="shared" si="19"/>
        <v>0</v>
      </c>
      <c r="I62" s="206">
        <f t="shared" si="19"/>
        <v>0</v>
      </c>
      <c r="J62" s="206">
        <f t="shared" si="19"/>
        <v>0</v>
      </c>
      <c r="K62" s="206">
        <f t="shared" si="19"/>
        <v>0</v>
      </c>
      <c r="L62" s="206">
        <f t="shared" si="19"/>
        <v>0</v>
      </c>
      <c r="M62" s="206">
        <f t="shared" si="19"/>
        <v>0</v>
      </c>
      <c r="N62" s="206">
        <f t="shared" si="19"/>
        <v>0</v>
      </c>
      <c r="O62" s="206">
        <f t="shared" si="19"/>
        <v>0</v>
      </c>
      <c r="P62" s="206">
        <f t="shared" si="19"/>
        <v>0</v>
      </c>
      <c r="Q62" s="206">
        <f t="shared" si="19"/>
        <v>0</v>
      </c>
      <c r="R62" s="206">
        <f t="shared" si="19"/>
        <v>0</v>
      </c>
      <c r="S62" s="206">
        <f t="shared" si="19"/>
        <v>0</v>
      </c>
      <c r="T62" s="206">
        <f t="shared" si="19"/>
        <v>0</v>
      </c>
      <c r="U62" s="206">
        <f t="shared" si="19"/>
        <v>0</v>
      </c>
      <c r="V62" s="206">
        <f t="shared" si="19"/>
        <v>0</v>
      </c>
      <c r="W62" s="206">
        <f t="shared" si="19"/>
        <v>0</v>
      </c>
      <c r="X62" s="206">
        <f t="shared" si="19"/>
        <v>0</v>
      </c>
      <c r="Y62" s="206">
        <f t="shared" si="19"/>
        <v>0</v>
      </c>
      <c r="Z62" s="206">
        <f t="shared" si="19"/>
        <v>0</v>
      </c>
      <c r="AB62" s="215">
        <f>SUM(C62:Z62)-SUM(C30:Z30)</f>
        <v>0</v>
      </c>
    </row>
    <row r="63" spans="1:28" ht="15">
      <c r="B63" s="202" t="s">
        <v>595</v>
      </c>
      <c r="C63" s="209">
        <f>SUM(C61:C62)</f>
        <v>292639.16666666698</v>
      </c>
      <c r="D63" s="209">
        <f t="shared" ref="D63:Z63" si="20">SUM(D61:D62)</f>
        <v>292639.16666666698</v>
      </c>
      <c r="E63" s="209">
        <f t="shared" si="20"/>
        <v>311200</v>
      </c>
      <c r="F63" s="209">
        <f t="shared" si="20"/>
        <v>252199</v>
      </c>
      <c r="G63" s="209">
        <f t="shared" si="20"/>
        <v>252080</v>
      </c>
      <c r="H63" s="209">
        <f t="shared" si="20"/>
        <v>251750</v>
      </c>
      <c r="I63" s="209">
        <f t="shared" si="20"/>
        <v>247690</v>
      </c>
      <c r="J63" s="209">
        <f t="shared" si="20"/>
        <v>247690</v>
      </c>
      <c r="K63" s="209">
        <f t="shared" si="20"/>
        <v>247690</v>
      </c>
      <c r="L63" s="209">
        <f t="shared" si="20"/>
        <v>247690</v>
      </c>
      <c r="M63" s="209">
        <f t="shared" si="20"/>
        <v>247690</v>
      </c>
      <c r="N63" s="209">
        <f t="shared" si="20"/>
        <v>247690</v>
      </c>
      <c r="O63" s="209">
        <f t="shared" si="20"/>
        <v>248854.70833333337</v>
      </c>
      <c r="P63" s="209">
        <f t="shared" si="20"/>
        <v>248854.70833333337</v>
      </c>
      <c r="Q63" s="209">
        <f t="shared" si="20"/>
        <v>248854.70833333337</v>
      </c>
      <c r="R63" s="209">
        <f t="shared" si="20"/>
        <v>248854.70833333337</v>
      </c>
      <c r="S63" s="209">
        <f t="shared" si="20"/>
        <v>248854.70833333337</v>
      </c>
      <c r="T63" s="209">
        <f t="shared" si="20"/>
        <v>248854.70833333337</v>
      </c>
      <c r="U63" s="209">
        <f t="shared" si="20"/>
        <v>248854.70833333337</v>
      </c>
      <c r="V63" s="209">
        <f t="shared" si="20"/>
        <v>248854.70833333337</v>
      </c>
      <c r="W63" s="209">
        <f t="shared" si="20"/>
        <v>248854.70833333337</v>
      </c>
      <c r="X63" s="209">
        <f t="shared" si="20"/>
        <v>248854.70833333337</v>
      </c>
      <c r="Y63" s="209">
        <f t="shared" si="20"/>
        <v>248854.70833333337</v>
      </c>
      <c r="Z63" s="209">
        <f t="shared" si="20"/>
        <v>248854.70833333337</v>
      </c>
      <c r="AB63" s="215">
        <f>SUM(C63:Z63)-SUM(C31:Z31)</f>
        <v>0</v>
      </c>
    </row>
    <row r="64" spans="1:28" ht="17.25">
      <c r="B64" s="235"/>
      <c r="C64" s="236"/>
      <c r="D64" s="236"/>
      <c r="E64" s="236"/>
      <c r="F64" s="236"/>
      <c r="G64" s="236"/>
      <c r="H64" s="236"/>
      <c r="I64" s="236"/>
      <c r="J64" s="236"/>
      <c r="K64" s="236"/>
      <c r="L64" s="236"/>
      <c r="M64" s="236"/>
      <c r="N64" s="236"/>
      <c r="O64" s="236"/>
      <c r="P64" s="236"/>
      <c r="Q64" s="199"/>
      <c r="R64" s="199"/>
      <c r="S64" s="199"/>
      <c r="T64" s="199"/>
      <c r="U64" s="199"/>
      <c r="V64" s="199"/>
      <c r="W64" s="199"/>
      <c r="X64" s="199"/>
      <c r="Y64" s="199"/>
      <c r="Z64" s="199"/>
    </row>
    <row r="65" spans="2:28" ht="15">
      <c r="B65" s="237" t="s">
        <v>596</v>
      </c>
      <c r="C65" s="238"/>
      <c r="D65" s="238"/>
      <c r="E65" s="238"/>
      <c r="F65" s="238"/>
      <c r="G65" s="238"/>
      <c r="H65" s="238"/>
      <c r="I65" s="238"/>
      <c r="J65" s="238"/>
      <c r="K65" s="238"/>
      <c r="L65" s="238"/>
      <c r="M65" s="238"/>
      <c r="N65" s="238"/>
      <c r="O65" s="238"/>
      <c r="P65" s="238"/>
      <c r="Q65" s="199"/>
      <c r="R65" s="199"/>
      <c r="S65" s="199"/>
      <c r="T65" s="199"/>
      <c r="U65" s="199"/>
      <c r="V65" s="199"/>
      <c r="W65" s="199"/>
      <c r="X65" s="199"/>
      <c r="Y65" s="199"/>
      <c r="Z65" s="199"/>
    </row>
    <row r="66" spans="2:28">
      <c r="B66" s="211" t="s">
        <v>598</v>
      </c>
      <c r="C66" s="206">
        <f t="shared" ref="C66:Z72" si="21">C34</f>
        <v>-74167.083333333299</v>
      </c>
      <c r="D66" s="206">
        <f t="shared" si="21"/>
        <v>-72120</v>
      </c>
      <c r="E66" s="206">
        <f t="shared" si="21"/>
        <v>-65200</v>
      </c>
      <c r="F66" s="206">
        <f t="shared" si="21"/>
        <v>-65200</v>
      </c>
      <c r="G66" s="206">
        <f t="shared" si="21"/>
        <v>-65200</v>
      </c>
      <c r="H66" s="206">
        <f t="shared" si="21"/>
        <v>-65200</v>
      </c>
      <c r="I66" s="206">
        <f t="shared" si="21"/>
        <v>-65200</v>
      </c>
      <c r="J66" s="206">
        <f t="shared" si="21"/>
        <v>-65200</v>
      </c>
      <c r="K66" s="206">
        <f t="shared" si="21"/>
        <v>-65200</v>
      </c>
      <c r="L66" s="206">
        <f t="shared" si="21"/>
        <v>-65200</v>
      </c>
      <c r="M66" s="206">
        <f t="shared" si="21"/>
        <v>-65200</v>
      </c>
      <c r="N66" s="206">
        <f t="shared" si="21"/>
        <v>-65200</v>
      </c>
      <c r="O66" s="206">
        <f t="shared" si="21"/>
        <v>-59984</v>
      </c>
      <c r="P66" s="206">
        <f t="shared" si="21"/>
        <v>-66020.852564102563</v>
      </c>
      <c r="Q66" s="206">
        <f t="shared" si="21"/>
        <v>-66020.852564102563</v>
      </c>
      <c r="R66" s="206">
        <f t="shared" si="21"/>
        <v>-66020.852564102563</v>
      </c>
      <c r="S66" s="206">
        <f t="shared" si="21"/>
        <v>-66020.852564102563</v>
      </c>
      <c r="T66" s="206">
        <f t="shared" si="21"/>
        <v>-66020.852564102563</v>
      </c>
      <c r="U66" s="206">
        <f t="shared" si="21"/>
        <v>-66020.852564102563</v>
      </c>
      <c r="V66" s="206">
        <f t="shared" si="21"/>
        <v>-66020.852564102563</v>
      </c>
      <c r="W66" s="206">
        <f t="shared" si="21"/>
        <v>-66020.852564102563</v>
      </c>
      <c r="X66" s="206">
        <f t="shared" si="21"/>
        <v>-66020.852564102563</v>
      </c>
      <c r="Y66" s="206">
        <f t="shared" si="21"/>
        <v>-66020.852564102563</v>
      </c>
      <c r="Z66" s="206">
        <f t="shared" si="21"/>
        <v>-66020.852564102563</v>
      </c>
      <c r="AB66" s="215">
        <f t="shared" ref="AB66:AB72" si="22">SUM(C66:Z66)-SUM(C34:Z34)</f>
        <v>0</v>
      </c>
    </row>
    <row r="67" spans="2:28">
      <c r="B67" s="211" t="s">
        <v>599</v>
      </c>
      <c r="C67" s="206">
        <f t="shared" si="21"/>
        <v>-186824.75</v>
      </c>
      <c r="D67" s="206">
        <f t="shared" si="21"/>
        <v>-155811.75</v>
      </c>
      <c r="E67" s="206">
        <f t="shared" si="21"/>
        <v>-142001</v>
      </c>
      <c r="F67" s="206">
        <f t="shared" si="21"/>
        <v>-138980.75</v>
      </c>
      <c r="G67" s="206">
        <f t="shared" si="21"/>
        <v>-137120.75</v>
      </c>
      <c r="H67" s="206">
        <f t="shared" si="21"/>
        <v>-137001</v>
      </c>
      <c r="I67" s="206">
        <f t="shared" si="21"/>
        <v>-137001</v>
      </c>
      <c r="J67" s="206">
        <f t="shared" si="21"/>
        <v>-137001</v>
      </c>
      <c r="K67" s="206">
        <f t="shared" si="21"/>
        <v>-137001</v>
      </c>
      <c r="L67" s="206">
        <f t="shared" si="21"/>
        <v>-137001</v>
      </c>
      <c r="M67" s="206">
        <f t="shared" si="21"/>
        <v>-137001</v>
      </c>
      <c r="N67" s="206">
        <f t="shared" si="21"/>
        <v>-137001</v>
      </c>
      <c r="O67" s="206">
        <f t="shared" si="21"/>
        <v>-126040.92</v>
      </c>
      <c r="P67" s="206">
        <f t="shared" si="21"/>
        <v>-141983.60923076922</v>
      </c>
      <c r="Q67" s="206">
        <f t="shared" si="21"/>
        <v>-141983.60923076922</v>
      </c>
      <c r="R67" s="206">
        <f t="shared" si="21"/>
        <v>-141983.60923076922</v>
      </c>
      <c r="S67" s="206">
        <f t="shared" si="21"/>
        <v>-141983.60923076922</v>
      </c>
      <c r="T67" s="206">
        <f t="shared" si="21"/>
        <v>-141983.60923076922</v>
      </c>
      <c r="U67" s="206">
        <f t="shared" si="21"/>
        <v>-141983.60923076922</v>
      </c>
      <c r="V67" s="206">
        <f t="shared" si="21"/>
        <v>-141983.60923076922</v>
      </c>
      <c r="W67" s="206">
        <f t="shared" si="21"/>
        <v>-141983.60923076922</v>
      </c>
      <c r="X67" s="206">
        <f t="shared" si="21"/>
        <v>-141983.60923076922</v>
      </c>
      <c r="Y67" s="206">
        <f t="shared" si="21"/>
        <v>-141983.60923076922</v>
      </c>
      <c r="Z67" s="206">
        <f t="shared" si="21"/>
        <v>-141983.60923076922</v>
      </c>
      <c r="AB67" s="215">
        <f t="shared" si="22"/>
        <v>0</v>
      </c>
    </row>
    <row r="68" spans="2:28">
      <c r="B68" s="211" t="s">
        <v>600</v>
      </c>
      <c r="C68" s="206">
        <f t="shared" si="21"/>
        <v>0</v>
      </c>
      <c r="D68" s="206">
        <f t="shared" si="21"/>
        <v>0</v>
      </c>
      <c r="E68" s="206">
        <f t="shared" si="21"/>
        <v>0</v>
      </c>
      <c r="F68" s="206">
        <f t="shared" si="21"/>
        <v>0</v>
      </c>
      <c r="G68" s="206">
        <f t="shared" si="21"/>
        <v>0</v>
      </c>
      <c r="H68" s="206">
        <f t="shared" si="21"/>
        <v>0</v>
      </c>
      <c r="I68" s="206">
        <f t="shared" si="21"/>
        <v>0</v>
      </c>
      <c r="J68" s="206">
        <f t="shared" si="21"/>
        <v>0</v>
      </c>
      <c r="K68" s="206">
        <f t="shared" si="21"/>
        <v>0</v>
      </c>
      <c r="L68" s="206">
        <f t="shared" si="21"/>
        <v>0</v>
      </c>
      <c r="M68" s="206">
        <f t="shared" si="21"/>
        <v>0</v>
      </c>
      <c r="N68" s="206">
        <f t="shared" si="21"/>
        <v>0</v>
      </c>
      <c r="O68" s="206">
        <f t="shared" si="21"/>
        <v>0</v>
      </c>
      <c r="P68" s="206">
        <f t="shared" si="21"/>
        <v>0</v>
      </c>
      <c r="Q68" s="206">
        <f t="shared" si="21"/>
        <v>0</v>
      </c>
      <c r="R68" s="206">
        <f t="shared" si="21"/>
        <v>0</v>
      </c>
      <c r="S68" s="206">
        <f t="shared" si="21"/>
        <v>0</v>
      </c>
      <c r="T68" s="206">
        <f t="shared" si="21"/>
        <v>0</v>
      </c>
      <c r="U68" s="206">
        <f t="shared" si="21"/>
        <v>0</v>
      </c>
      <c r="V68" s="206">
        <f t="shared" si="21"/>
        <v>0</v>
      </c>
      <c r="W68" s="206">
        <f t="shared" si="21"/>
        <v>0</v>
      </c>
      <c r="X68" s="206">
        <f t="shared" si="21"/>
        <v>0</v>
      </c>
      <c r="Y68" s="206">
        <f t="shared" si="21"/>
        <v>0</v>
      </c>
      <c r="Z68" s="206">
        <f t="shared" si="21"/>
        <v>0</v>
      </c>
      <c r="AB68" s="215">
        <f t="shared" si="22"/>
        <v>0</v>
      </c>
    </row>
    <row r="69" spans="2:28">
      <c r="B69" s="211" t="s">
        <v>601</v>
      </c>
      <c r="C69" s="206">
        <f t="shared" si="21"/>
        <v>-2414.4166666666702</v>
      </c>
      <c r="D69" s="206">
        <f t="shared" si="21"/>
        <v>-2414.4166666666702</v>
      </c>
      <c r="E69" s="206">
        <f t="shared" si="21"/>
        <v>-2414.4166666666702</v>
      </c>
      <c r="F69" s="206">
        <f t="shared" si="21"/>
        <v>-2414.4166666666702</v>
      </c>
      <c r="G69" s="206">
        <f t="shared" si="21"/>
        <v>-2414.4166666666702</v>
      </c>
      <c r="H69" s="206">
        <f t="shared" si="21"/>
        <v>-2414.4166666666702</v>
      </c>
      <c r="I69" s="206">
        <f t="shared" si="21"/>
        <v>-2414.4166666666702</v>
      </c>
      <c r="J69" s="206">
        <f t="shared" si="21"/>
        <v>-2414.4166666666702</v>
      </c>
      <c r="K69" s="206">
        <f t="shared" si="21"/>
        <v>-2414.4166666666702</v>
      </c>
      <c r="L69" s="206">
        <f t="shared" si="21"/>
        <v>-2414.4166666666702</v>
      </c>
      <c r="M69" s="206">
        <f t="shared" si="21"/>
        <v>-2414.4166666666702</v>
      </c>
      <c r="N69" s="206">
        <f t="shared" si="21"/>
        <v>-2414.4166666666702</v>
      </c>
      <c r="O69" s="206">
        <f t="shared" si="21"/>
        <v>-2221.2633333333365</v>
      </c>
      <c r="P69" s="206">
        <f t="shared" si="21"/>
        <v>-2399.558717948722</v>
      </c>
      <c r="Q69" s="206">
        <f t="shared" si="21"/>
        <v>-2399.558717948722</v>
      </c>
      <c r="R69" s="206">
        <f t="shared" si="21"/>
        <v>-2399.558717948722</v>
      </c>
      <c r="S69" s="206">
        <f t="shared" si="21"/>
        <v>-2399.558717948722</v>
      </c>
      <c r="T69" s="206">
        <f t="shared" si="21"/>
        <v>-2399.558717948722</v>
      </c>
      <c r="U69" s="206">
        <f t="shared" si="21"/>
        <v>-2399.558717948722</v>
      </c>
      <c r="V69" s="206">
        <f t="shared" si="21"/>
        <v>-2399.558717948722</v>
      </c>
      <c r="W69" s="206">
        <f t="shared" si="21"/>
        <v>-2399.558717948722</v>
      </c>
      <c r="X69" s="206">
        <f t="shared" si="21"/>
        <v>-2399.558717948722</v>
      </c>
      <c r="Y69" s="206">
        <f t="shared" si="21"/>
        <v>-2399.558717948722</v>
      </c>
      <c r="Z69" s="206">
        <f t="shared" si="21"/>
        <v>-2399.558717948722</v>
      </c>
      <c r="AB69" s="215">
        <f t="shared" si="22"/>
        <v>0</v>
      </c>
    </row>
    <row r="70" spans="2:28">
      <c r="B70" s="211" t="s">
        <v>602</v>
      </c>
      <c r="C70" s="206">
        <f t="shared" si="21"/>
        <v>-20055.833333333299</v>
      </c>
      <c r="D70" s="206">
        <f t="shared" si="21"/>
        <v>-20055.833333333299</v>
      </c>
      <c r="E70" s="206">
        <f t="shared" si="21"/>
        <v>-20055.833333333299</v>
      </c>
      <c r="F70" s="206">
        <f t="shared" si="21"/>
        <v>-20055.833333333299</v>
      </c>
      <c r="G70" s="206">
        <f t="shared" si="21"/>
        <v>-20055.833333333299</v>
      </c>
      <c r="H70" s="206">
        <f t="shared" si="21"/>
        <v>-20055.833333333299</v>
      </c>
      <c r="I70" s="206">
        <f t="shared" si="21"/>
        <v>0</v>
      </c>
      <c r="J70" s="206">
        <f t="shared" si="21"/>
        <v>0</v>
      </c>
      <c r="K70" s="206">
        <f t="shared" si="21"/>
        <v>0</v>
      </c>
      <c r="L70" s="206">
        <f t="shared" si="21"/>
        <v>0</v>
      </c>
      <c r="M70" s="206">
        <f t="shared" si="21"/>
        <v>0</v>
      </c>
      <c r="N70" s="206">
        <f t="shared" si="21"/>
        <v>0</v>
      </c>
      <c r="O70" s="206">
        <f t="shared" si="21"/>
        <v>0</v>
      </c>
      <c r="P70" s="206">
        <f t="shared" si="21"/>
        <v>0</v>
      </c>
      <c r="Q70" s="206">
        <f t="shared" si="21"/>
        <v>0</v>
      </c>
      <c r="R70" s="206">
        <f t="shared" si="21"/>
        <v>0</v>
      </c>
      <c r="S70" s="206">
        <f t="shared" si="21"/>
        <v>0</v>
      </c>
      <c r="T70" s="206">
        <f t="shared" si="21"/>
        <v>0</v>
      </c>
      <c r="U70" s="206">
        <f t="shared" si="21"/>
        <v>0</v>
      </c>
      <c r="V70" s="206">
        <f t="shared" si="21"/>
        <v>0</v>
      </c>
      <c r="W70" s="206">
        <f t="shared" si="21"/>
        <v>0</v>
      </c>
      <c r="X70" s="206">
        <f t="shared" si="21"/>
        <v>0</v>
      </c>
      <c r="Y70" s="206">
        <f t="shared" si="21"/>
        <v>0</v>
      </c>
      <c r="Z70" s="206">
        <f t="shared" si="21"/>
        <v>0</v>
      </c>
      <c r="AB70" s="215">
        <f t="shared" si="22"/>
        <v>0</v>
      </c>
    </row>
    <row r="71" spans="2:28">
      <c r="B71" s="211" t="s">
        <v>603</v>
      </c>
      <c r="C71" s="206">
        <f t="shared" si="21"/>
        <v>-6516.6666666666697</v>
      </c>
      <c r="D71" s="206">
        <f t="shared" si="21"/>
        <v>-6516.6666666666697</v>
      </c>
      <c r="E71" s="206">
        <f t="shared" si="21"/>
        <v>-6516.6666666666697</v>
      </c>
      <c r="F71" s="206">
        <f t="shared" si="21"/>
        <v>-6516.6666666666697</v>
      </c>
      <c r="G71" s="206">
        <f t="shared" si="21"/>
        <v>-6516.6666666666697</v>
      </c>
      <c r="H71" s="206">
        <f t="shared" si="21"/>
        <v>-6516.6666666666697</v>
      </c>
      <c r="I71" s="206">
        <f t="shared" si="21"/>
        <v>-6516.6666666666697</v>
      </c>
      <c r="J71" s="206">
        <f t="shared" si="21"/>
        <v>-6516.6666666666697</v>
      </c>
      <c r="K71" s="206">
        <f t="shared" si="21"/>
        <v>-6516.6666666666697</v>
      </c>
      <c r="L71" s="206">
        <f t="shared" si="21"/>
        <v>-6516.6666666666697</v>
      </c>
      <c r="M71" s="206">
        <f t="shared" si="21"/>
        <v>-6516.6666666666697</v>
      </c>
      <c r="N71" s="206">
        <f t="shared" si="21"/>
        <v>-6516.6666666666697</v>
      </c>
      <c r="O71" s="206">
        <f t="shared" si="21"/>
        <v>-5995.3333333333367</v>
      </c>
      <c r="P71" s="206">
        <f t="shared" si="21"/>
        <v>-6476.5641025641071</v>
      </c>
      <c r="Q71" s="206">
        <f t="shared" si="21"/>
        <v>-6476.5641025641071</v>
      </c>
      <c r="R71" s="206">
        <f t="shared" si="21"/>
        <v>-6476.5641025641071</v>
      </c>
      <c r="S71" s="206">
        <f t="shared" si="21"/>
        <v>-6476.5641025641071</v>
      </c>
      <c r="T71" s="206">
        <f t="shared" si="21"/>
        <v>-6476.5641025641071</v>
      </c>
      <c r="U71" s="206">
        <f t="shared" si="21"/>
        <v>-6476.5641025641071</v>
      </c>
      <c r="V71" s="206">
        <f t="shared" si="21"/>
        <v>-6476.5641025641071</v>
      </c>
      <c r="W71" s="206">
        <f t="shared" si="21"/>
        <v>-6476.5641025641071</v>
      </c>
      <c r="X71" s="206">
        <f t="shared" si="21"/>
        <v>-6476.5641025641071</v>
      </c>
      <c r="Y71" s="206">
        <f t="shared" si="21"/>
        <v>-6476.5641025641071</v>
      </c>
      <c r="Z71" s="206">
        <f t="shared" si="21"/>
        <v>-6476.5641025641071</v>
      </c>
      <c r="AB71" s="215">
        <f t="shared" si="22"/>
        <v>0</v>
      </c>
    </row>
    <row r="72" spans="2:28" ht="15">
      <c r="B72" s="202" t="s">
        <v>604</v>
      </c>
      <c r="C72" s="209">
        <f t="shared" si="21"/>
        <v>-289978.75</v>
      </c>
      <c r="D72" s="209">
        <f t="shared" si="21"/>
        <v>-256918.6666666666</v>
      </c>
      <c r="E72" s="209">
        <f t="shared" si="21"/>
        <v>-236187.9166666666</v>
      </c>
      <c r="F72" s="209">
        <f t="shared" si="21"/>
        <v>-233167.6666666666</v>
      </c>
      <c r="G72" s="209">
        <f t="shared" si="21"/>
        <v>-231307.6666666666</v>
      </c>
      <c r="H72" s="209">
        <f t="shared" si="21"/>
        <v>-231187.9166666666</v>
      </c>
      <c r="I72" s="209">
        <f t="shared" si="21"/>
        <v>-211132.08333333331</v>
      </c>
      <c r="J72" s="209">
        <f t="shared" si="21"/>
        <v>-211132.08333333331</v>
      </c>
      <c r="K72" s="209">
        <f t="shared" si="21"/>
        <v>-211132.08333333331</v>
      </c>
      <c r="L72" s="209">
        <f t="shared" si="21"/>
        <v>-211132.08333333331</v>
      </c>
      <c r="M72" s="209">
        <f t="shared" si="21"/>
        <v>-211132.08333333331</v>
      </c>
      <c r="N72" s="209">
        <f t="shared" si="21"/>
        <v>-211132.08333333331</v>
      </c>
      <c r="O72" s="209">
        <f t="shared" si="21"/>
        <v>-194241.51666666666</v>
      </c>
      <c r="P72" s="209">
        <f t="shared" si="21"/>
        <v>-216880.58461538461</v>
      </c>
      <c r="Q72" s="209">
        <f t="shared" si="21"/>
        <v>-216880.58461538461</v>
      </c>
      <c r="R72" s="209">
        <f t="shared" si="21"/>
        <v>-216880.58461538461</v>
      </c>
      <c r="S72" s="209">
        <f t="shared" si="21"/>
        <v>-216880.58461538461</v>
      </c>
      <c r="T72" s="209">
        <f t="shared" si="21"/>
        <v>-216880.58461538461</v>
      </c>
      <c r="U72" s="209">
        <f t="shared" si="21"/>
        <v>-216880.58461538461</v>
      </c>
      <c r="V72" s="209">
        <f t="shared" si="21"/>
        <v>-216880.58461538461</v>
      </c>
      <c r="W72" s="209">
        <f t="shared" si="21"/>
        <v>-216880.58461538461</v>
      </c>
      <c r="X72" s="209">
        <f t="shared" si="21"/>
        <v>-216880.58461538461</v>
      </c>
      <c r="Y72" s="209">
        <f t="shared" si="21"/>
        <v>-216880.58461538461</v>
      </c>
      <c r="Z72" s="209">
        <f t="shared" si="21"/>
        <v>-216880.58461538461</v>
      </c>
      <c r="AB72" s="215">
        <f t="shared" si="22"/>
        <v>0</v>
      </c>
    </row>
    <row r="73" spans="2:28" ht="17.25">
      <c r="B73" s="239"/>
      <c r="C73" s="240"/>
      <c r="D73" s="240"/>
      <c r="E73" s="240"/>
      <c r="F73" s="240"/>
      <c r="G73" s="240"/>
      <c r="H73" s="240"/>
      <c r="I73" s="240"/>
      <c r="J73" s="240"/>
      <c r="K73" s="240"/>
      <c r="L73" s="240"/>
      <c r="M73" s="240"/>
      <c r="N73" s="240"/>
      <c r="O73" s="240"/>
      <c r="P73" s="240"/>
      <c r="Q73" s="199"/>
      <c r="R73" s="199"/>
      <c r="S73" s="199"/>
      <c r="T73" s="199"/>
      <c r="U73" s="199"/>
      <c r="V73" s="199"/>
      <c r="W73" s="199"/>
      <c r="X73" s="199"/>
      <c r="Y73" s="199"/>
      <c r="Z73" s="199"/>
    </row>
    <row r="74" spans="2:28" ht="15">
      <c r="B74" s="207" t="s">
        <v>605</v>
      </c>
      <c r="C74" s="209">
        <f t="shared" ref="C74:Z74" si="23">C42</f>
        <v>2660.4166666669771</v>
      </c>
      <c r="D74" s="209">
        <f t="shared" si="23"/>
        <v>102772.61840277855</v>
      </c>
      <c r="E74" s="209">
        <f t="shared" si="23"/>
        <v>200960.92097945695</v>
      </c>
      <c r="F74" s="209">
        <f t="shared" si="23"/>
        <v>254483.83481687141</v>
      </c>
      <c r="G74" s="209">
        <f t="shared" si="23"/>
        <v>300028.90579527512</v>
      </c>
      <c r="H74" s="209">
        <f t="shared" si="23"/>
        <v>346191.77290275542</v>
      </c>
      <c r="I74" s="209">
        <f t="shared" si="23"/>
        <v>408879.41862318356</v>
      </c>
      <c r="J74" s="209">
        <f t="shared" si="23"/>
        <v>470961.40786744683</v>
      </c>
      <c r="K74" s="209">
        <f t="shared" si="23"/>
        <v>533302.0720668945</v>
      </c>
      <c r="L74" s="209">
        <f t="shared" si="23"/>
        <v>595902.4890338399</v>
      </c>
      <c r="M74" s="209">
        <f t="shared" si="23"/>
        <v>658763.74107148102</v>
      </c>
      <c r="N74" s="209">
        <f t="shared" si="23"/>
        <v>721886.91499261232</v>
      </c>
      <c r="O74" s="209">
        <f t="shared" si="23"/>
        <v>-207993.01993648947</v>
      </c>
      <c r="P74" s="209">
        <f t="shared" si="23"/>
        <v>-152808.88963494272</v>
      </c>
      <c r="Q74" s="209">
        <f t="shared" si="23"/>
        <v>-94941.114123806212</v>
      </c>
      <c r="R74" s="209">
        <f t="shared" si="23"/>
        <v>-40378.839496757922</v>
      </c>
      <c r="S74" s="209">
        <f t="shared" si="23"/>
        <v>14410.777941236418</v>
      </c>
      <c r="T74" s="209">
        <f t="shared" si="23"/>
        <v>69428.685451889032</v>
      </c>
      <c r="U74" s="209">
        <f t="shared" si="23"/>
        <v>124675.83424383609</v>
      </c>
      <c r="V74" s="209">
        <f t="shared" si="23"/>
        <v>180153.17948908286</v>
      </c>
      <c r="W74" s="209">
        <f t="shared" si="23"/>
        <v>235861.68033951821</v>
      </c>
      <c r="X74" s="209">
        <f t="shared" si="23"/>
        <v>291802.29994349706</v>
      </c>
      <c r="Y74" s="209">
        <f t="shared" si="23"/>
        <v>347976.00546249247</v>
      </c>
      <c r="Z74" s="209">
        <f t="shared" si="23"/>
        <v>404383.76808781701</v>
      </c>
      <c r="AB74" s="215">
        <f>SUM(C74:Z74)-SUM(C42:Z42)</f>
        <v>0</v>
      </c>
    </row>
    <row r="75" spans="2:28" ht="17.25">
      <c r="B75" s="239"/>
      <c r="C75" s="240"/>
      <c r="D75" s="240"/>
      <c r="E75" s="240"/>
      <c r="F75" s="240"/>
      <c r="G75" s="240"/>
      <c r="H75" s="240"/>
      <c r="I75" s="240"/>
      <c r="J75" s="240"/>
      <c r="K75" s="240"/>
      <c r="L75" s="240"/>
      <c r="M75" s="240"/>
      <c r="N75" s="240"/>
      <c r="O75" s="240"/>
      <c r="P75" s="240"/>
      <c r="Q75" s="199"/>
      <c r="R75" s="199"/>
      <c r="S75" s="199"/>
      <c r="T75" s="199"/>
      <c r="U75" s="199"/>
      <c r="V75" s="199"/>
      <c r="W75" s="199"/>
      <c r="X75" s="199"/>
      <c r="Y75" s="199"/>
      <c r="Z75" s="199"/>
    </row>
    <row r="76" spans="2:28">
      <c r="B76" s="208" t="s">
        <v>606</v>
      </c>
      <c r="C76" s="206">
        <f t="shared" ref="C76:Z79" si="24">C44</f>
        <v>11.085069444445738</v>
      </c>
      <c r="D76" s="206">
        <f t="shared" si="24"/>
        <v>428.21924334491064</v>
      </c>
      <c r="E76" s="206">
        <f t="shared" si="24"/>
        <v>837.33717074773722</v>
      </c>
      <c r="F76" s="206">
        <f t="shared" si="24"/>
        <v>1060.3493117369642</v>
      </c>
      <c r="G76" s="206">
        <f t="shared" si="24"/>
        <v>1250.1204408136464</v>
      </c>
      <c r="H76" s="206">
        <f t="shared" si="24"/>
        <v>1442.4657204281475</v>
      </c>
      <c r="I76" s="206">
        <f t="shared" si="24"/>
        <v>1703.6642442632649</v>
      </c>
      <c r="J76" s="206">
        <f t="shared" si="24"/>
        <v>1962.3391994476951</v>
      </c>
      <c r="K76" s="206">
        <f t="shared" si="24"/>
        <v>2222.0919669453938</v>
      </c>
      <c r="L76" s="206">
        <f t="shared" si="24"/>
        <v>2482.9270376409995</v>
      </c>
      <c r="M76" s="206">
        <f t="shared" si="24"/>
        <v>2744.8489211311708</v>
      </c>
      <c r="N76" s="206">
        <f t="shared" si="24"/>
        <v>3007.8621458025514</v>
      </c>
      <c r="O76" s="206">
        <f t="shared" si="24"/>
        <v>-866.63758306870614</v>
      </c>
      <c r="P76" s="206">
        <f t="shared" si="24"/>
        <v>-636.70370681226132</v>
      </c>
      <c r="Q76" s="206">
        <f t="shared" si="24"/>
        <v>-395.58797551585923</v>
      </c>
      <c r="R76" s="206">
        <f t="shared" si="24"/>
        <v>-168.24516456982468</v>
      </c>
      <c r="S76" s="206">
        <f t="shared" si="24"/>
        <v>60.044908088485073</v>
      </c>
      <c r="T76" s="206">
        <f t="shared" si="24"/>
        <v>289.28618938287099</v>
      </c>
      <c r="U76" s="206">
        <f t="shared" si="24"/>
        <v>519.48264268265029</v>
      </c>
      <c r="V76" s="206">
        <f t="shared" si="24"/>
        <v>750.63824787117858</v>
      </c>
      <c r="W76" s="206">
        <f t="shared" si="24"/>
        <v>982.75700141465916</v>
      </c>
      <c r="X76" s="206">
        <f t="shared" si="24"/>
        <v>1215.8429164312377</v>
      </c>
      <c r="Y76" s="206">
        <f t="shared" si="24"/>
        <v>1449.9000227603854</v>
      </c>
      <c r="Z76" s="206">
        <f t="shared" si="24"/>
        <v>1684.9323670325709</v>
      </c>
      <c r="AB76" s="215">
        <f>SUM(C76:Z76)-SUM(C44:Z44)</f>
        <v>0</v>
      </c>
    </row>
    <row r="77" spans="2:28">
      <c r="B77" s="208" t="s">
        <v>607</v>
      </c>
      <c r="C77" s="206">
        <f t="shared" si="24"/>
        <v>64380.616666666734</v>
      </c>
      <c r="D77" s="206">
        <f t="shared" si="24"/>
        <v>22748.000000000073</v>
      </c>
      <c r="E77" s="206">
        <f t="shared" si="24"/>
        <v>33654.243333333332</v>
      </c>
      <c r="F77" s="206">
        <f t="shared" si="24"/>
        <v>23712.388333333332</v>
      </c>
      <c r="G77" s="206">
        <f t="shared" si="24"/>
        <v>24350.663333333334</v>
      </c>
      <c r="H77" s="206">
        <f t="shared" si="24"/>
        <v>24687.263333333336</v>
      </c>
      <c r="I77" s="206">
        <f t="shared" si="24"/>
        <v>23820.408333333336</v>
      </c>
      <c r="J77" s="206">
        <f t="shared" si="24"/>
        <v>23820.408333333336</v>
      </c>
      <c r="K77" s="206">
        <f t="shared" si="24"/>
        <v>23820.408333333336</v>
      </c>
      <c r="L77" s="206">
        <f t="shared" si="24"/>
        <v>23820.408333333336</v>
      </c>
      <c r="M77" s="206">
        <f t="shared" si="24"/>
        <v>23820.408333333336</v>
      </c>
      <c r="N77" s="206">
        <f t="shared" si="24"/>
        <v>23820.408333333336</v>
      </c>
      <c r="O77" s="206">
        <f t="shared" si="24"/>
        <v>24076.644166666676</v>
      </c>
      <c r="P77" s="206">
        <f t="shared" si="24"/>
        <v>26530.355500000009</v>
      </c>
      <c r="Q77" s="206">
        <f t="shared" si="24"/>
        <v>22983.738884615392</v>
      </c>
      <c r="R77" s="206">
        <f t="shared" si="24"/>
        <v>22983.738884615392</v>
      </c>
      <c r="S77" s="206">
        <f t="shared" si="24"/>
        <v>22983.738884615392</v>
      </c>
      <c r="T77" s="206">
        <f t="shared" si="24"/>
        <v>22983.738884615392</v>
      </c>
      <c r="U77" s="206">
        <f t="shared" si="24"/>
        <v>22983.738884615392</v>
      </c>
      <c r="V77" s="206">
        <f t="shared" si="24"/>
        <v>22983.738884615392</v>
      </c>
      <c r="W77" s="206">
        <f t="shared" si="24"/>
        <v>22983.738884615392</v>
      </c>
      <c r="X77" s="206">
        <f t="shared" si="24"/>
        <v>22983.738884615392</v>
      </c>
      <c r="Y77" s="206">
        <f t="shared" si="24"/>
        <v>22983.738884615392</v>
      </c>
      <c r="Z77" s="206">
        <f t="shared" si="24"/>
        <v>22983.738884615392</v>
      </c>
      <c r="AB77" s="215">
        <f>SUM(C77:Z77)-SUM(C45:Z45)</f>
        <v>0</v>
      </c>
    </row>
    <row r="78" spans="2:28">
      <c r="B78" s="208" t="s">
        <v>608</v>
      </c>
      <c r="C78" s="206">
        <f t="shared" si="24"/>
        <v>0</v>
      </c>
      <c r="D78" s="206">
        <f t="shared" si="24"/>
        <v>0</v>
      </c>
      <c r="E78" s="206">
        <f t="shared" si="24"/>
        <v>0</v>
      </c>
      <c r="F78" s="206">
        <f t="shared" si="24"/>
        <v>0</v>
      </c>
      <c r="G78" s="206">
        <f t="shared" si="24"/>
        <v>0</v>
      </c>
      <c r="H78" s="206">
        <f t="shared" si="24"/>
        <v>0</v>
      </c>
      <c r="I78" s="206">
        <f t="shared" si="24"/>
        <v>0</v>
      </c>
      <c r="J78" s="206">
        <f t="shared" si="24"/>
        <v>0</v>
      </c>
      <c r="K78" s="206">
        <f t="shared" si="24"/>
        <v>0</v>
      </c>
      <c r="L78" s="206">
        <f t="shared" si="24"/>
        <v>0</v>
      </c>
      <c r="M78" s="206">
        <f t="shared" si="24"/>
        <v>0</v>
      </c>
      <c r="N78" s="206">
        <f t="shared" si="24"/>
        <v>-1011321.3970749044</v>
      </c>
      <c r="O78" s="206">
        <f t="shared" si="24"/>
        <v>0</v>
      </c>
      <c r="P78" s="206">
        <f t="shared" si="24"/>
        <v>0</v>
      </c>
      <c r="Q78" s="206">
        <f t="shared" si="24"/>
        <v>0</v>
      </c>
      <c r="R78" s="206">
        <f t="shared" si="24"/>
        <v>0</v>
      </c>
      <c r="S78" s="206">
        <f t="shared" si="24"/>
        <v>0</v>
      </c>
      <c r="T78" s="206">
        <f t="shared" si="24"/>
        <v>0</v>
      </c>
      <c r="U78" s="206">
        <f t="shared" si="24"/>
        <v>0</v>
      </c>
      <c r="V78" s="206">
        <f t="shared" si="24"/>
        <v>0</v>
      </c>
      <c r="W78" s="206">
        <f t="shared" si="24"/>
        <v>0</v>
      </c>
      <c r="X78" s="206">
        <f t="shared" si="24"/>
        <v>0</v>
      </c>
      <c r="Y78" s="206">
        <f t="shared" si="24"/>
        <v>0</v>
      </c>
      <c r="Z78" s="206">
        <f t="shared" si="24"/>
        <v>-367112.29081106122</v>
      </c>
      <c r="AB78" s="215">
        <f>SUM(C78:Z78)-SUM(C46:Z46)</f>
        <v>0</v>
      </c>
    </row>
    <row r="79" spans="2:28" ht="15">
      <c r="B79" s="207" t="s">
        <v>609</v>
      </c>
      <c r="C79" s="209">
        <f t="shared" si="24"/>
        <v>67052.118402778156</v>
      </c>
      <c r="D79" s="209">
        <f t="shared" si="24"/>
        <v>125948.83764612353</v>
      </c>
      <c r="E79" s="209">
        <f t="shared" si="24"/>
        <v>235452.50148353801</v>
      </c>
      <c r="F79" s="209">
        <f t="shared" si="24"/>
        <v>279256.57246194169</v>
      </c>
      <c r="G79" s="209">
        <f t="shared" si="24"/>
        <v>325629.6895694221</v>
      </c>
      <c r="H79" s="209">
        <f t="shared" si="24"/>
        <v>372321.50195651688</v>
      </c>
      <c r="I79" s="209">
        <f t="shared" si="24"/>
        <v>434403.49120078015</v>
      </c>
      <c r="J79" s="209">
        <f t="shared" si="24"/>
        <v>496744.15540022787</v>
      </c>
      <c r="K79" s="209">
        <f t="shared" si="24"/>
        <v>559344.57236717327</v>
      </c>
      <c r="L79" s="209">
        <f t="shared" si="24"/>
        <v>622205.82440481428</v>
      </c>
      <c r="M79" s="209">
        <f t="shared" si="24"/>
        <v>685328.99832594558</v>
      </c>
      <c r="N79" s="209">
        <f t="shared" si="24"/>
        <v>-262606.21160315617</v>
      </c>
      <c r="O79" s="209">
        <f t="shared" si="24"/>
        <v>-184783.01335289149</v>
      </c>
      <c r="P79" s="209">
        <f t="shared" si="24"/>
        <v>-126915.23784175498</v>
      </c>
      <c r="Q79" s="209">
        <f t="shared" si="24"/>
        <v>-72352.963214706688</v>
      </c>
      <c r="R79" s="209">
        <f t="shared" si="24"/>
        <v>-17563.345776712355</v>
      </c>
      <c r="S79" s="209">
        <f t="shared" si="24"/>
        <v>37454.561733940296</v>
      </c>
      <c r="T79" s="209">
        <f t="shared" si="24"/>
        <v>92701.710525887291</v>
      </c>
      <c r="U79" s="209">
        <f t="shared" si="24"/>
        <v>148179.05577113412</v>
      </c>
      <c r="V79" s="209">
        <f t="shared" si="24"/>
        <v>203887.55662156944</v>
      </c>
      <c r="W79" s="209">
        <f t="shared" si="24"/>
        <v>259828.17622554826</v>
      </c>
      <c r="X79" s="209">
        <f t="shared" si="24"/>
        <v>316001.88174454367</v>
      </c>
      <c r="Y79" s="209">
        <f t="shared" si="24"/>
        <v>372409.64436986827</v>
      </c>
      <c r="Z79" s="209">
        <f t="shared" si="24"/>
        <v>61940.148528403777</v>
      </c>
      <c r="AB79" s="215">
        <f>SUM(C79:Z79)-SUM(C47:Z47)</f>
        <v>0</v>
      </c>
    </row>
    <row r="82" spans="1:28" ht="15">
      <c r="A82" s="218" t="s">
        <v>630</v>
      </c>
      <c r="B82" s="219"/>
      <c r="C82" s="219"/>
      <c r="D82" s="219"/>
      <c r="E82" s="219"/>
      <c r="F82" s="219"/>
      <c r="G82" s="219"/>
      <c r="H82" s="219"/>
      <c r="I82" s="219"/>
      <c r="J82" s="219"/>
      <c r="K82" s="219"/>
      <c r="L82" s="219"/>
      <c r="M82" s="219"/>
      <c r="N82" s="219"/>
      <c r="O82" s="219"/>
      <c r="P82" s="219"/>
      <c r="Q82" s="219"/>
      <c r="R82" s="219"/>
      <c r="S82" s="219"/>
      <c r="T82" s="219"/>
      <c r="U82" s="219"/>
      <c r="V82" s="219"/>
      <c r="W82" s="219"/>
      <c r="X82" s="219"/>
      <c r="Y82" s="219"/>
      <c r="Z82" s="219"/>
      <c r="AA82" s="219"/>
    </row>
    <row r="83" spans="1:28">
      <c r="N83" s="201" t="s">
        <v>32</v>
      </c>
      <c r="Z83" s="201" t="s">
        <v>34</v>
      </c>
    </row>
    <row r="84" spans="1:28">
      <c r="N84" s="201" t="s">
        <v>588</v>
      </c>
      <c r="Z84" s="201" t="s">
        <v>588</v>
      </c>
    </row>
    <row r="85" spans="1:28">
      <c r="N85" s="201" t="str">
        <f t="shared" ref="N85" si="25">N83&amp;N84</f>
        <v>Yr1M12</v>
      </c>
      <c r="Z85" s="201" t="str">
        <f t="shared" ref="Z85" si="26">Z83&amp;Z84</f>
        <v>Yr2M12</v>
      </c>
    </row>
    <row r="86" spans="1:28" ht="18.75">
      <c r="B86" s="227" t="s">
        <v>576</v>
      </c>
      <c r="N86" s="217" t="s">
        <v>617</v>
      </c>
      <c r="Z86" s="217" t="s">
        <v>617</v>
      </c>
    </row>
    <row r="88" spans="1:28" ht="15">
      <c r="B88" s="241" t="s">
        <v>591</v>
      </c>
      <c r="N88" s="234">
        <f>C27</f>
        <v>0</v>
      </c>
      <c r="Z88" s="234">
        <f>O27</f>
        <v>-262606.21160315617</v>
      </c>
    </row>
    <row r="89" spans="1:28" ht="15">
      <c r="B89" s="231" t="s">
        <v>592</v>
      </c>
    </row>
    <row r="90" spans="1:28">
      <c r="B90" s="242" t="s">
        <v>593</v>
      </c>
      <c r="N90" s="234">
        <f>SUMIF($C$3:$Z$3,N$83,$C29:$Z29)</f>
        <v>3138647.333333334</v>
      </c>
      <c r="Z90" s="234">
        <f>SUMIF($C$3:$Z$3,Z$83,$C29:$Z29)</f>
        <v>2986256.5000000014</v>
      </c>
      <c r="AB90" s="215">
        <f t="shared" ref="AB90:AB102" si="27">SUM(C90:Z90)-SUM(C61:Z61)</f>
        <v>0</v>
      </c>
    </row>
    <row r="91" spans="1:28">
      <c r="B91" s="242" t="s">
        <v>594</v>
      </c>
      <c r="N91" s="234">
        <f>SUMIF($C$3:$Z$3,N$83,$C30:$Z30)</f>
        <v>0</v>
      </c>
      <c r="Z91" s="234">
        <f>SUMIF($C$3:$Z$3,Z$83,$C30:$Z30)</f>
        <v>0</v>
      </c>
      <c r="AB91" s="215">
        <f t="shared" si="27"/>
        <v>0</v>
      </c>
    </row>
    <row r="92" spans="1:28" ht="15">
      <c r="B92" s="241" t="s">
        <v>595</v>
      </c>
      <c r="N92" s="234">
        <f>SUMIF($C$3:$Z$3,N$83,$C31:$Z31)</f>
        <v>3138647.333333334</v>
      </c>
      <c r="Z92" s="234">
        <f>SUMIF($C$3:$Z$3,Z$83,$C31:$Z31)</f>
        <v>2986256.5000000014</v>
      </c>
      <c r="AB92" s="215">
        <f t="shared" si="27"/>
        <v>0</v>
      </c>
    </row>
    <row r="93" spans="1:28" ht="17.25">
      <c r="B93" s="235"/>
      <c r="N93" s="234"/>
      <c r="Z93" s="234"/>
      <c r="AB93" s="215">
        <f t="shared" si="27"/>
        <v>0</v>
      </c>
    </row>
    <row r="94" spans="1:28" ht="15">
      <c r="B94" s="237" t="s">
        <v>596</v>
      </c>
      <c r="N94" s="234"/>
      <c r="Z94" s="234"/>
      <c r="AB94" s="215">
        <f t="shared" si="27"/>
        <v>0</v>
      </c>
    </row>
    <row r="95" spans="1:28">
      <c r="B95" s="243" t="s">
        <v>598</v>
      </c>
      <c r="N95" s="234">
        <f t="shared" ref="N95:N101" si="28">SUMIF($C$3:$Z$3,N$83,$C34:$Z34)</f>
        <v>-798287.08333333326</v>
      </c>
      <c r="Z95" s="234">
        <f t="shared" ref="Z95:Z101" si="29">SUMIF($C$3:$Z$3,Z$83,$C34:$Z34)</f>
        <v>-786213.37820512801</v>
      </c>
      <c r="AB95" s="215">
        <f t="shared" si="27"/>
        <v>0</v>
      </c>
    </row>
    <row r="96" spans="1:28">
      <c r="B96" s="243" t="s">
        <v>599</v>
      </c>
      <c r="N96" s="234">
        <f t="shared" si="28"/>
        <v>-1719746</v>
      </c>
      <c r="Z96" s="234">
        <f t="shared" si="29"/>
        <v>-1687860.6215384617</v>
      </c>
      <c r="AB96" s="215">
        <f t="shared" si="27"/>
        <v>0</v>
      </c>
    </row>
    <row r="97" spans="1:28">
      <c r="B97" s="243" t="s">
        <v>600</v>
      </c>
      <c r="N97" s="234">
        <f t="shared" si="28"/>
        <v>0</v>
      </c>
      <c r="Z97" s="234">
        <f t="shared" si="29"/>
        <v>0</v>
      </c>
      <c r="AB97" s="215">
        <f t="shared" si="27"/>
        <v>0</v>
      </c>
    </row>
    <row r="98" spans="1:28">
      <c r="B98" s="243" t="s">
        <v>601</v>
      </c>
      <c r="N98" s="234">
        <f t="shared" si="28"/>
        <v>-28973.000000000047</v>
      </c>
      <c r="Z98" s="234">
        <f t="shared" si="29"/>
        <v>-28616.409230769284</v>
      </c>
      <c r="AB98" s="215">
        <f t="shared" si="27"/>
        <v>0</v>
      </c>
    </row>
    <row r="99" spans="1:28">
      <c r="B99" s="243" t="s">
        <v>602</v>
      </c>
      <c r="N99" s="234">
        <f t="shared" si="28"/>
        <v>-120334.9999999998</v>
      </c>
      <c r="Z99" s="234">
        <f t="shared" si="29"/>
        <v>0</v>
      </c>
      <c r="AB99" s="215">
        <f t="shared" si="27"/>
        <v>0</v>
      </c>
    </row>
    <row r="100" spans="1:28">
      <c r="B100" s="243" t="s">
        <v>603</v>
      </c>
      <c r="N100" s="234">
        <f t="shared" si="28"/>
        <v>-78200.000000000044</v>
      </c>
      <c r="Z100" s="234">
        <f t="shared" si="29"/>
        <v>-77237.538461538526</v>
      </c>
      <c r="AB100" s="215">
        <f t="shared" si="27"/>
        <v>0</v>
      </c>
    </row>
    <row r="101" spans="1:28" ht="15">
      <c r="B101" s="244" t="s">
        <v>604</v>
      </c>
      <c r="N101" s="245">
        <f t="shared" si="28"/>
        <v>-2745541.0833333335</v>
      </c>
      <c r="Z101" s="234">
        <f t="shared" si="29"/>
        <v>-2579927.9474358978</v>
      </c>
      <c r="AB101" s="215">
        <f t="shared" si="27"/>
        <v>0</v>
      </c>
    </row>
    <row r="102" spans="1:28" ht="17.25">
      <c r="B102" s="239"/>
      <c r="N102" s="234"/>
      <c r="Z102" s="234"/>
      <c r="AB102" s="215">
        <f t="shared" si="27"/>
        <v>0</v>
      </c>
    </row>
    <row r="103" spans="1:28" ht="15">
      <c r="B103" s="244" t="s">
        <v>605</v>
      </c>
      <c r="N103" s="245">
        <f>N88+N92+N101</f>
        <v>393106.25000000047</v>
      </c>
      <c r="Z103" s="245">
        <f>Z88+Z92+Z101</f>
        <v>143722.34096094733</v>
      </c>
    </row>
    <row r="104" spans="1:28" ht="17.25">
      <c r="B104" s="239"/>
      <c r="N104" s="234"/>
      <c r="Z104" s="234"/>
      <c r="AB104" s="215">
        <f>SUM(C104:Z104)-SUM(C75:Z75)</f>
        <v>0</v>
      </c>
    </row>
    <row r="105" spans="1:28">
      <c r="B105" s="242" t="s">
        <v>606</v>
      </c>
      <c r="N105" s="234">
        <f>SUMIF($C$3:$Z$3,N$83,$C44:$Z44)</f>
        <v>19153.310471746929</v>
      </c>
      <c r="Z105" s="234">
        <f>SUMIF($C$3:$Z$3,Z$83,$C44:$Z44)</f>
        <v>4885.7098656973867</v>
      </c>
      <c r="AB105" s="215">
        <f>SUM(C105:Z105)-SUM(C76:Z76)</f>
        <v>0</v>
      </c>
    </row>
    <row r="106" spans="1:28">
      <c r="B106" s="242" t="s">
        <v>607</v>
      </c>
      <c r="N106" s="234">
        <f>SUMIF($C$3:$Z$3,N$83,$C45:$Z45)</f>
        <v>336455.62500000012</v>
      </c>
      <c r="Z106" s="234">
        <f>SUMIF($C$3:$Z$3,Z$83,$C45:$Z45)</f>
        <v>280444.38851282059</v>
      </c>
      <c r="AB106" s="215">
        <f>SUM(C106:Z106)-SUM(C77:Z77)</f>
        <v>0</v>
      </c>
    </row>
    <row r="107" spans="1:28">
      <c r="B107" s="242" t="s">
        <v>608</v>
      </c>
      <c r="N107" s="234">
        <f>SUMIF($C$3:$Z$3,N$83,$C46:$Z46)</f>
        <v>-1011321.3970749044</v>
      </c>
      <c r="Z107" s="234">
        <f>SUMIF($C$3:$Z$3,Z$83,$C46:$Z46)</f>
        <v>-367112.29081106122</v>
      </c>
      <c r="AB107" s="215">
        <f>SUM(C107:Z107)-SUM(C78:Z78)</f>
        <v>0</v>
      </c>
    </row>
    <row r="108" spans="1:28" ht="15">
      <c r="B108" s="244" t="s">
        <v>609</v>
      </c>
      <c r="N108" s="245">
        <f>N103+SUM(N105:N107)</f>
        <v>-262606.21160315687</v>
      </c>
      <c r="Z108" s="245">
        <f>Z103+SUM(Z105:Z107)</f>
        <v>61940.148528404068</v>
      </c>
    </row>
    <row r="111" spans="1:28">
      <c r="A111" s="246" t="s">
        <v>28</v>
      </c>
      <c r="B111" s="246"/>
      <c r="C111" s="246"/>
      <c r="D111" s="246"/>
      <c r="E111" s="246"/>
      <c r="F111" s="246"/>
      <c r="G111" s="246"/>
      <c r="H111" s="246"/>
      <c r="I111" s="246"/>
      <c r="J111" s="246"/>
      <c r="K111" s="246"/>
      <c r="L111" s="246"/>
      <c r="M111" s="246"/>
      <c r="N111" s="246"/>
      <c r="O111" s="246"/>
      <c r="P111" s="246"/>
      <c r="Q111" s="246"/>
      <c r="R111" s="246"/>
      <c r="S111" s="246"/>
      <c r="T111" s="246"/>
      <c r="U111" s="246"/>
      <c r="V111" s="246"/>
      <c r="W111" s="246"/>
      <c r="X111" s="246"/>
      <c r="Y111" s="246"/>
      <c r="Z111" s="246"/>
      <c r="AA111" s="246"/>
      <c r="AB111" s="246"/>
    </row>
  </sheetData>
  <conditionalFormatting sqref="A7:Z7 A53:Z53 B1:E1 A82:AA82 A25:Z25 A111:AB111 G1:Z1">
    <cfRule type="expression" dxfId="74" priority="53" stopIfTrue="1">
      <formula>ErrorsPresent&gt;0</formula>
    </cfRule>
    <cfRule type="expression" dxfId="73" priority="54" stopIfTrue="1">
      <formula>ErrorsPresent&lt;0</formula>
    </cfRule>
  </conditionalFormatting>
  <conditionalFormatting sqref="A1">
    <cfRule type="expression" dxfId="72" priority="51" stopIfTrue="1">
      <formula>ErrorsPresent&gt;0</formula>
    </cfRule>
    <cfRule type="expression" dxfId="71" priority="52" stopIfTrue="1">
      <formula>ErrorsPresent&lt;0</formula>
    </cfRule>
  </conditionalFormatting>
  <conditionalFormatting sqref="AB21">
    <cfRule type="expression" dxfId="70" priority="49" stopIfTrue="1">
      <formula>ErrorsPresent&gt;0</formula>
    </cfRule>
    <cfRule type="expression" dxfId="69" priority="50" stopIfTrue="1">
      <formula>ErrorsPresent&lt;0</formula>
    </cfRule>
  </conditionalFormatting>
  <conditionalFormatting sqref="AB21">
    <cfRule type="cellIs" dxfId="68" priority="46" stopIfTrue="1" operator="equal">
      <formula>0</formula>
    </cfRule>
    <cfRule type="cellIs" dxfId="67" priority="47" stopIfTrue="1" operator="greaterThan">
      <formula>0</formula>
    </cfRule>
    <cfRule type="cellIs" dxfId="66" priority="48" stopIfTrue="1" operator="lessThan">
      <formula>0</formula>
    </cfRule>
  </conditionalFormatting>
  <conditionalFormatting sqref="AB29:AB30">
    <cfRule type="expression" dxfId="65" priority="44" stopIfTrue="1">
      <formula>ErrorsPresent&gt;0</formula>
    </cfRule>
    <cfRule type="expression" dxfId="64" priority="45" stopIfTrue="1">
      <formula>ErrorsPresent&lt;0</formula>
    </cfRule>
  </conditionalFormatting>
  <conditionalFormatting sqref="AB29:AB30">
    <cfRule type="cellIs" dxfId="63" priority="41" stopIfTrue="1" operator="equal">
      <formula>0</formula>
    </cfRule>
    <cfRule type="cellIs" dxfId="62" priority="42" stopIfTrue="1" operator="greaterThan">
      <formula>0</formula>
    </cfRule>
    <cfRule type="cellIs" dxfId="61" priority="43" stopIfTrue="1" operator="lessThan">
      <formula>0</formula>
    </cfRule>
  </conditionalFormatting>
  <conditionalFormatting sqref="AB34:AB39">
    <cfRule type="expression" dxfId="60" priority="39" stopIfTrue="1">
      <formula>ErrorsPresent&gt;0</formula>
    </cfRule>
    <cfRule type="expression" dxfId="59" priority="40" stopIfTrue="1">
      <formula>ErrorsPresent&lt;0</formula>
    </cfRule>
  </conditionalFormatting>
  <conditionalFormatting sqref="AB34:AB39">
    <cfRule type="cellIs" dxfId="58" priority="36" stopIfTrue="1" operator="equal">
      <formula>0</formula>
    </cfRule>
    <cfRule type="cellIs" dxfId="57" priority="37" stopIfTrue="1" operator="greaterThan">
      <formula>0</formula>
    </cfRule>
    <cfRule type="cellIs" dxfId="56" priority="38" stopIfTrue="1" operator="lessThan">
      <formula>0</formula>
    </cfRule>
  </conditionalFormatting>
  <conditionalFormatting sqref="AB61:AB63">
    <cfRule type="expression" dxfId="55" priority="34" stopIfTrue="1">
      <formula>ErrorsPresent&gt;0</formula>
    </cfRule>
    <cfRule type="expression" dxfId="54" priority="35" stopIfTrue="1">
      <formula>ErrorsPresent&lt;0</formula>
    </cfRule>
  </conditionalFormatting>
  <conditionalFormatting sqref="AB61:AB63">
    <cfRule type="cellIs" dxfId="53" priority="31" stopIfTrue="1" operator="equal">
      <formula>0</formula>
    </cfRule>
    <cfRule type="cellIs" dxfId="52" priority="32" stopIfTrue="1" operator="greaterThan">
      <formula>0</formula>
    </cfRule>
    <cfRule type="cellIs" dxfId="51" priority="33" stopIfTrue="1" operator="lessThan">
      <formula>0</formula>
    </cfRule>
  </conditionalFormatting>
  <conditionalFormatting sqref="AB66:AB72">
    <cfRule type="expression" dxfId="50" priority="29" stopIfTrue="1">
      <formula>ErrorsPresent&gt;0</formula>
    </cfRule>
    <cfRule type="expression" dxfId="49" priority="30" stopIfTrue="1">
      <formula>ErrorsPresent&lt;0</formula>
    </cfRule>
  </conditionalFormatting>
  <conditionalFormatting sqref="AB66:AB72">
    <cfRule type="cellIs" dxfId="48" priority="26" stopIfTrue="1" operator="equal">
      <formula>0</formula>
    </cfRule>
    <cfRule type="cellIs" dxfId="47" priority="27" stopIfTrue="1" operator="greaterThan">
      <formula>0</formula>
    </cfRule>
    <cfRule type="cellIs" dxfId="46" priority="28" stopIfTrue="1" operator="lessThan">
      <formula>0</formula>
    </cfRule>
  </conditionalFormatting>
  <conditionalFormatting sqref="AB74">
    <cfRule type="expression" dxfId="45" priority="24" stopIfTrue="1">
      <formula>ErrorsPresent&gt;0</formula>
    </cfRule>
    <cfRule type="expression" dxfId="44" priority="25" stopIfTrue="1">
      <formula>ErrorsPresent&lt;0</formula>
    </cfRule>
  </conditionalFormatting>
  <conditionalFormatting sqref="AB74">
    <cfRule type="cellIs" dxfId="43" priority="21" stopIfTrue="1" operator="equal">
      <formula>0</formula>
    </cfRule>
    <cfRule type="cellIs" dxfId="42" priority="22" stopIfTrue="1" operator="greaterThan">
      <formula>0</formula>
    </cfRule>
    <cfRule type="cellIs" dxfId="41" priority="23" stopIfTrue="1" operator="lessThan">
      <formula>0</formula>
    </cfRule>
  </conditionalFormatting>
  <conditionalFormatting sqref="AB76:AB79">
    <cfRule type="expression" dxfId="40" priority="19" stopIfTrue="1">
      <formula>ErrorsPresent&gt;0</formula>
    </cfRule>
    <cfRule type="expression" dxfId="39" priority="20" stopIfTrue="1">
      <formula>ErrorsPresent&lt;0</formula>
    </cfRule>
  </conditionalFormatting>
  <conditionalFormatting sqref="AB76:AB79">
    <cfRule type="cellIs" dxfId="38" priority="16" stopIfTrue="1" operator="equal">
      <formula>0</formula>
    </cfRule>
    <cfRule type="cellIs" dxfId="37" priority="17" stopIfTrue="1" operator="greaterThan">
      <formula>0</formula>
    </cfRule>
    <cfRule type="cellIs" dxfId="36" priority="18" stopIfTrue="1" operator="lessThan">
      <formula>0</formula>
    </cfRule>
  </conditionalFormatting>
  <conditionalFormatting sqref="AB90:AB102 AB104:AB107">
    <cfRule type="expression" dxfId="35" priority="14" stopIfTrue="1">
      <formula>ErrorsPresent&gt;0</formula>
    </cfRule>
    <cfRule type="expression" dxfId="34" priority="15" stopIfTrue="1">
      <formula>ErrorsPresent&lt;0</formula>
    </cfRule>
  </conditionalFormatting>
  <conditionalFormatting sqref="AB90:AB102 AB104:AB107">
    <cfRule type="cellIs" dxfId="33" priority="11" stopIfTrue="1" operator="equal">
      <formula>0</formula>
    </cfRule>
    <cfRule type="cellIs" dxfId="32" priority="12" stopIfTrue="1" operator="greaterThan">
      <formula>0</formula>
    </cfRule>
    <cfRule type="cellIs" dxfId="31" priority="13" stopIfTrue="1" operator="lessThan">
      <formula>0</formula>
    </cfRule>
  </conditionalFormatting>
  <conditionalFormatting sqref="AB2">
    <cfRule type="expression" dxfId="30" priority="9" stopIfTrue="1">
      <formula>ErrorsPresent&gt;0</formula>
    </cfRule>
    <cfRule type="expression" dxfId="29" priority="10" stopIfTrue="1">
      <formula>ErrorsPresent&lt;0</formula>
    </cfRule>
  </conditionalFormatting>
  <conditionalFormatting sqref="AB2">
    <cfRule type="cellIs" dxfId="28" priority="6" stopIfTrue="1" operator="equal">
      <formula>0</formula>
    </cfRule>
    <cfRule type="cellIs" dxfId="27" priority="7" stopIfTrue="1" operator="greaterThan">
      <formula>0</formula>
    </cfRule>
    <cfRule type="cellIs" dxfId="26" priority="8" stopIfTrue="1" operator="lessThan">
      <formula>0</formula>
    </cfRule>
  </conditionalFormatting>
  <conditionalFormatting sqref="F1">
    <cfRule type="expression" dxfId="25" priority="4" stopIfTrue="1">
      <formula>ErrorsPresent&gt;0</formula>
    </cfRule>
    <cfRule type="expression" dxfId="24" priority="5" stopIfTrue="1">
      <formula>ErrorsPresent&lt;0</formula>
    </cfRule>
  </conditionalFormatting>
  <conditionalFormatting sqref="F1">
    <cfRule type="cellIs" dxfId="23" priority="1" stopIfTrue="1" operator="equal">
      <formula>0</formula>
    </cfRule>
    <cfRule type="cellIs" dxfId="22" priority="2" stopIfTrue="1" operator="greaterThan">
      <formula>0</formula>
    </cfRule>
    <cfRule type="cellIs" dxfId="21" priority="3" stopIfTrue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showGridLines="0" zoomScale="90" zoomScaleNormal="90" workbookViewId="0">
      <selection activeCell="N30" sqref="N30"/>
    </sheetView>
  </sheetViews>
  <sheetFormatPr defaultColWidth="0" defaultRowHeight="12.75" customHeight="1" zeroHeight="1"/>
  <cols>
    <col min="1" max="14" width="9.140625" style="86" customWidth="1"/>
    <col min="15" max="16" width="0" style="86" hidden="1" customWidth="1"/>
    <col min="17" max="16384" width="9.140625" style="86" hidden="1"/>
  </cols>
  <sheetData>
    <row r="1" spans="1:14">
      <c r="A1" s="130" t="s">
        <v>614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</row>
    <row r="2" spans="1:14">
      <c r="A2" s="216" t="s">
        <v>616</v>
      </c>
    </row>
    <row r="3" spans="1:14">
      <c r="A3" s="216" t="s">
        <v>650</v>
      </c>
    </row>
    <row r="4" spans="1:14"/>
    <row r="5" spans="1:14" ht="15">
      <c r="A5" s="247" t="s">
        <v>631</v>
      </c>
      <c r="B5" s="248"/>
    </row>
    <row r="6" spans="1:14" ht="15">
      <c r="A6" s="248"/>
      <c r="B6" s="216" t="s">
        <v>23</v>
      </c>
      <c r="E6" s="249">
        <v>123</v>
      </c>
      <c r="G6" s="199" t="s">
        <v>632</v>
      </c>
    </row>
    <row r="7" spans="1:14" ht="15">
      <c r="A7" s="248"/>
      <c r="B7" s="216"/>
      <c r="G7" s="199"/>
    </row>
    <row r="8" spans="1:14" ht="15">
      <c r="A8" s="248"/>
      <c r="B8" s="216" t="s">
        <v>633</v>
      </c>
      <c r="E8" s="250">
        <v>123</v>
      </c>
      <c r="G8" s="199" t="s">
        <v>634</v>
      </c>
    </row>
    <row r="9" spans="1:14" ht="15">
      <c r="A9" s="248"/>
      <c r="B9" s="248"/>
      <c r="G9" s="199"/>
    </row>
    <row r="10" spans="1:14" ht="15">
      <c r="A10" s="248"/>
      <c r="B10" s="248" t="s">
        <v>635</v>
      </c>
      <c r="E10" s="251">
        <v>123</v>
      </c>
      <c r="G10" s="199" t="s">
        <v>636</v>
      </c>
    </row>
    <row r="11" spans="1:14" ht="15">
      <c r="B11" s="248"/>
      <c r="G11" s="199"/>
    </row>
    <row r="12" spans="1:14" ht="15">
      <c r="A12" s="247" t="s">
        <v>637</v>
      </c>
      <c r="B12" s="248"/>
      <c r="G12" s="199"/>
    </row>
    <row r="13" spans="1:14" ht="15">
      <c r="A13" s="248"/>
      <c r="B13" s="248" t="s">
        <v>638</v>
      </c>
      <c r="E13" s="252">
        <v>123</v>
      </c>
      <c r="G13" s="199" t="s">
        <v>639</v>
      </c>
    </row>
    <row r="14" spans="1:14" ht="15">
      <c r="A14" s="248"/>
      <c r="B14" s="248"/>
    </row>
    <row r="15" spans="1:14" ht="15">
      <c r="A15" s="248"/>
      <c r="B15" s="248" t="s">
        <v>640</v>
      </c>
      <c r="E15" s="253"/>
      <c r="G15" s="199" t="s">
        <v>641</v>
      </c>
    </row>
    <row r="16" spans="1:14" ht="15">
      <c r="B16" s="248"/>
    </row>
    <row r="17" spans="1:14" ht="15">
      <c r="A17" s="247"/>
      <c r="B17" s="248" t="s">
        <v>642</v>
      </c>
      <c r="E17" s="254"/>
      <c r="G17" s="199" t="s">
        <v>643</v>
      </c>
    </row>
    <row r="18" spans="1:14" ht="15">
      <c r="A18" s="247"/>
      <c r="B18" s="248"/>
    </row>
    <row r="19" spans="1:14" ht="15">
      <c r="A19" s="247"/>
      <c r="B19" s="248" t="s">
        <v>644</v>
      </c>
      <c r="E19" s="255"/>
      <c r="G19" s="199" t="s">
        <v>645</v>
      </c>
    </row>
    <row r="20" spans="1:14" ht="15">
      <c r="A20" s="248"/>
      <c r="B20" s="248"/>
    </row>
    <row r="21" spans="1:14" ht="15">
      <c r="A21" s="247" t="s">
        <v>646</v>
      </c>
      <c r="B21" s="248"/>
    </row>
    <row r="22" spans="1:14" ht="15">
      <c r="B22" s="248"/>
      <c r="E22" s="215">
        <v>0</v>
      </c>
      <c r="G22" s="248" t="s">
        <v>647</v>
      </c>
    </row>
    <row r="23" spans="1:14" ht="15">
      <c r="A23" s="248"/>
      <c r="B23" s="248"/>
    </row>
    <row r="24" spans="1:14" ht="15">
      <c r="E24" s="215">
        <v>1</v>
      </c>
      <c r="G24" s="248" t="s">
        <v>648</v>
      </c>
    </row>
    <row r="25" spans="1:14"/>
    <row r="26" spans="1:14" ht="15">
      <c r="E26" s="215">
        <v>-1</v>
      </c>
      <c r="G26" s="248" t="s">
        <v>649</v>
      </c>
    </row>
    <row r="27" spans="1:14"/>
    <row r="28" spans="1:14"/>
    <row r="29" spans="1:14"/>
    <row r="30" spans="1:14">
      <c r="A30" s="256" t="s">
        <v>43</v>
      </c>
      <c r="B30" s="257"/>
      <c r="C30" s="257"/>
      <c r="D30" s="257"/>
      <c r="E30" s="257"/>
      <c r="F30" s="257"/>
      <c r="G30" s="257"/>
      <c r="H30" s="257"/>
      <c r="I30" s="257"/>
      <c r="J30" s="257"/>
      <c r="K30" s="257"/>
      <c r="L30" s="257"/>
      <c r="M30" s="257"/>
      <c r="N30" s="257"/>
    </row>
    <row r="31" spans="1:14" hidden="1"/>
    <row r="32" spans="1:14" hidden="1"/>
  </sheetData>
  <conditionalFormatting sqref="B1">
    <cfRule type="expression" dxfId="20" priority="20" stopIfTrue="1">
      <formula>ErrorsPresent&gt;0</formula>
    </cfRule>
    <cfRule type="expression" dxfId="19" priority="21" stopIfTrue="1">
      <formula>ErrorsPresent&lt;0</formula>
    </cfRule>
  </conditionalFormatting>
  <conditionalFormatting sqref="C1:N1">
    <cfRule type="expression" dxfId="18" priority="18" stopIfTrue="1">
      <formula>ErrorsPresent&gt;0</formula>
    </cfRule>
    <cfRule type="expression" dxfId="17" priority="19" stopIfTrue="1">
      <formula>ErrorsPresent&lt;0</formula>
    </cfRule>
  </conditionalFormatting>
  <conditionalFormatting sqref="E22">
    <cfRule type="expression" dxfId="16" priority="16" stopIfTrue="1">
      <formula>ErrorsPresent&gt;0</formula>
    </cfRule>
    <cfRule type="expression" dxfId="15" priority="17" stopIfTrue="1">
      <formula>ErrorsPresent&lt;0</formula>
    </cfRule>
  </conditionalFormatting>
  <conditionalFormatting sqref="E22">
    <cfRule type="cellIs" dxfId="14" priority="13" stopIfTrue="1" operator="equal">
      <formula>0</formula>
    </cfRule>
    <cfRule type="cellIs" dxfId="13" priority="14" stopIfTrue="1" operator="greaterThan">
      <formula>0</formula>
    </cfRule>
    <cfRule type="cellIs" dxfId="12" priority="15" stopIfTrue="1" operator="lessThan">
      <formula>0</formula>
    </cfRule>
  </conditionalFormatting>
  <conditionalFormatting sqref="E24">
    <cfRule type="expression" dxfId="11" priority="11" stopIfTrue="1">
      <formula>ErrorsPresent&gt;0</formula>
    </cfRule>
    <cfRule type="expression" dxfId="10" priority="12" stopIfTrue="1">
      <formula>ErrorsPresent&lt;0</formula>
    </cfRule>
  </conditionalFormatting>
  <conditionalFormatting sqref="E24">
    <cfRule type="cellIs" dxfId="9" priority="8" stopIfTrue="1" operator="equal">
      <formula>0</formula>
    </cfRule>
    <cfRule type="cellIs" dxfId="8" priority="9" stopIfTrue="1" operator="greaterThan">
      <formula>0</formula>
    </cfRule>
    <cfRule type="cellIs" dxfId="7" priority="10" stopIfTrue="1" operator="lessThan">
      <formula>0</formula>
    </cfRule>
  </conditionalFormatting>
  <conditionalFormatting sqref="E26">
    <cfRule type="expression" dxfId="6" priority="6" stopIfTrue="1">
      <formula>ErrorsPresent&gt;0</formula>
    </cfRule>
    <cfRule type="expression" dxfId="5" priority="7" stopIfTrue="1">
      <formula>ErrorsPresent&lt;0</formula>
    </cfRule>
  </conditionalFormatting>
  <conditionalFormatting sqref="E26">
    <cfRule type="cellIs" dxfId="4" priority="3" stopIfTrue="1" operator="equal">
      <formula>0</formula>
    </cfRule>
    <cfRule type="cellIs" dxfId="3" priority="4" stopIfTrue="1" operator="greaterThan">
      <formula>0</formula>
    </cfRule>
    <cfRule type="cellIs" dxfId="2" priority="5" stopIfTrue="1" operator="lessThan">
      <formula>0</formula>
    </cfRule>
  </conditionalFormatting>
  <conditionalFormatting sqref="A1">
    <cfRule type="expression" dxfId="1" priority="1" stopIfTrue="1">
      <formula>ErrorsPresent&gt;0</formula>
    </cfRule>
    <cfRule type="expression" dxfId="0" priority="2" stopIfTrue="1">
      <formula>ErrorsPresent&lt;0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showGridLines="0" zoomScale="90" zoomScaleNormal="90" workbookViewId="0">
      <selection activeCell="G1" sqref="G1"/>
    </sheetView>
  </sheetViews>
  <sheetFormatPr defaultColWidth="0" defaultRowHeight="15" zeroHeight="1"/>
  <cols>
    <col min="1" max="1" width="3.7109375" customWidth="1"/>
    <col min="2" max="2" width="23.5703125" customWidth="1"/>
    <col min="3" max="6" width="9.140625" customWidth="1"/>
    <col min="7" max="7" width="4.28515625" customWidth="1"/>
    <col min="8" max="16384" width="9.140625" hidden="1"/>
  </cols>
  <sheetData>
    <row r="1" spans="1:6">
      <c r="A1" s="27" t="s">
        <v>29</v>
      </c>
      <c r="B1" s="28"/>
      <c r="C1" s="28"/>
      <c r="D1" s="28"/>
      <c r="E1" s="28"/>
      <c r="F1" s="28"/>
    </row>
    <row r="2" spans="1:6"/>
    <row r="3" spans="1:6">
      <c r="A3" s="29"/>
      <c r="B3" s="30" t="s">
        <v>30</v>
      </c>
      <c r="C3" s="29"/>
      <c r="D3" s="29"/>
      <c r="E3" s="29"/>
      <c r="F3" s="29"/>
    </row>
    <row r="4" spans="1:6" ht="9.75" customHeight="1"/>
    <row r="5" spans="1:6">
      <c r="B5" s="35" t="s">
        <v>33</v>
      </c>
      <c r="C5" s="36" t="s">
        <v>32</v>
      </c>
      <c r="D5" s="36" t="s">
        <v>34</v>
      </c>
      <c r="E5" s="36" t="s">
        <v>35</v>
      </c>
      <c r="F5" s="36" t="s">
        <v>36</v>
      </c>
    </row>
    <row r="6" spans="1:6">
      <c r="B6" t="s">
        <v>37</v>
      </c>
      <c r="C6" s="38">
        <v>2000</v>
      </c>
      <c r="D6" s="38">
        <v>2150</v>
      </c>
      <c r="E6" s="38">
        <v>2110</v>
      </c>
      <c r="F6" s="38">
        <v>2205</v>
      </c>
    </row>
    <row r="7" spans="1:6">
      <c r="B7" t="s">
        <v>38</v>
      </c>
      <c r="C7" s="38">
        <v>505</v>
      </c>
      <c r="D7" s="38">
        <v>511</v>
      </c>
      <c r="E7" s="38">
        <v>510</v>
      </c>
      <c r="F7" s="38">
        <v>458</v>
      </c>
    </row>
    <row r="8" spans="1:6"/>
    <row r="9" spans="1:6">
      <c r="B9" t="s">
        <v>31</v>
      </c>
      <c r="C9" s="37">
        <v>0</v>
      </c>
      <c r="D9" s="37">
        <v>0.04</v>
      </c>
      <c r="E9" s="37">
        <v>0.04</v>
      </c>
      <c r="F9" s="37">
        <v>0.04</v>
      </c>
    </row>
    <row r="10" spans="1:6"/>
    <row r="11" spans="1:6">
      <c r="A11" s="29"/>
      <c r="B11" s="30" t="s">
        <v>39</v>
      </c>
      <c r="C11" s="29"/>
      <c r="D11" s="29"/>
      <c r="E11" s="29"/>
      <c r="F11" s="29"/>
    </row>
    <row r="12" spans="1:6" ht="11.25" customHeight="1"/>
    <row r="13" spans="1:6">
      <c r="B13" s="35" t="s">
        <v>33</v>
      </c>
      <c r="C13" s="36" t="s">
        <v>32</v>
      </c>
      <c r="D13" s="36" t="s">
        <v>34</v>
      </c>
      <c r="E13" s="36" t="s">
        <v>35</v>
      </c>
      <c r="F13" s="36" t="s">
        <v>36</v>
      </c>
    </row>
    <row r="14" spans="1:6">
      <c r="B14" t="s">
        <v>37</v>
      </c>
      <c r="C14" s="39">
        <v>2000</v>
      </c>
      <c r="D14" s="39">
        <f>C16</f>
        <v>2000</v>
      </c>
      <c r="E14" s="39">
        <f>D16</f>
        <v>2080</v>
      </c>
      <c r="F14" s="39">
        <f>E16</f>
        <v>2163.2000000000003</v>
      </c>
    </row>
    <row r="15" spans="1:6">
      <c r="B15" t="s">
        <v>40</v>
      </c>
      <c r="C15" s="40">
        <f>C9</f>
        <v>0</v>
      </c>
      <c r="D15" s="40">
        <f t="shared" ref="D15:F15" si="0">D9</f>
        <v>0.04</v>
      </c>
      <c r="E15" s="40">
        <f t="shared" si="0"/>
        <v>0.04</v>
      </c>
      <c r="F15" s="40">
        <f t="shared" si="0"/>
        <v>0.04</v>
      </c>
    </row>
    <row r="16" spans="1:6">
      <c r="B16" t="s">
        <v>41</v>
      </c>
      <c r="C16" s="39">
        <f>C14*1+C15</f>
        <v>2000</v>
      </c>
      <c r="D16" s="39">
        <f>D14*(1+D15)</f>
        <v>2080</v>
      </c>
      <c r="E16" s="39">
        <f t="shared" ref="E16:F16" si="1">E14*(1+E15)</f>
        <v>2163.2000000000003</v>
      </c>
      <c r="F16" s="39">
        <f t="shared" si="1"/>
        <v>2249.7280000000005</v>
      </c>
    </row>
    <row r="17" spans="1:6"/>
    <row r="18" spans="1:6">
      <c r="B18" t="s">
        <v>38</v>
      </c>
      <c r="C18" s="39">
        <v>505</v>
      </c>
      <c r="D18" s="39">
        <v>511</v>
      </c>
      <c r="E18" s="39">
        <v>510</v>
      </c>
      <c r="F18" s="39">
        <v>458</v>
      </c>
    </row>
    <row r="19" spans="1:6">
      <c r="C19" s="40">
        <f>C9</f>
        <v>0</v>
      </c>
      <c r="D19" s="40">
        <f t="shared" ref="D19:F19" si="2">D9</f>
        <v>0.04</v>
      </c>
      <c r="E19" s="40">
        <f t="shared" si="2"/>
        <v>0.04</v>
      </c>
      <c r="F19" s="40">
        <f t="shared" si="2"/>
        <v>0.04</v>
      </c>
    </row>
    <row r="20" spans="1:6">
      <c r="B20" t="s">
        <v>42</v>
      </c>
      <c r="C20" s="39">
        <f>C18*1+C19</f>
        <v>505</v>
      </c>
      <c r="D20" s="39">
        <f t="shared" ref="D20:F20" si="3">D18*1+D19</f>
        <v>511.04</v>
      </c>
      <c r="E20" s="39">
        <f t="shared" si="3"/>
        <v>510.04</v>
      </c>
      <c r="F20" s="39">
        <f t="shared" si="3"/>
        <v>458.04</v>
      </c>
    </row>
    <row r="21" spans="1:6"/>
    <row r="22" spans="1:6">
      <c r="A22" s="33"/>
      <c r="B22" s="34" t="s">
        <v>43</v>
      </c>
      <c r="C22" s="33"/>
      <c r="D22" s="33"/>
      <c r="E22" s="33"/>
      <c r="F22" s="33"/>
    </row>
    <row r="23" spans="1:6" ht="10.5" customHeight="1"/>
    <row r="24" spans="1:6"/>
    <row r="25" spans="1:6"/>
  </sheetData>
  <conditionalFormatting sqref="A1">
    <cfRule type="expression" dxfId="225" priority="1" stopIfTrue="1">
      <formula>Error_Global&gt;=1</formula>
    </cfRule>
    <cfRule type="expression" dxfId="224" priority="2" stopIfTrue="1">
      <formula>Error_Global&lt;=-1</formula>
    </cfRule>
    <cfRule type="expression" dxfId="223" priority="3" stopIfTrue="1">
      <formula>Error_check=0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showGridLines="0" zoomScale="90" zoomScaleNormal="90" workbookViewId="0">
      <selection activeCell="F12" sqref="F12"/>
    </sheetView>
  </sheetViews>
  <sheetFormatPr defaultColWidth="0" defaultRowHeight="15" customHeight="1" zeroHeight="1"/>
  <cols>
    <col min="1" max="1" width="3.140625" customWidth="1"/>
    <col min="2" max="2" width="6.7109375" customWidth="1"/>
    <col min="3" max="3" width="43.7109375" customWidth="1"/>
    <col min="4" max="4" width="13.85546875" customWidth="1"/>
    <col min="5" max="5" width="7.7109375" customWidth="1"/>
    <col min="6" max="6" width="3.5703125" customWidth="1"/>
    <col min="7" max="7" width="9.140625" hidden="1" customWidth="1"/>
    <col min="8" max="24" width="0" hidden="1" customWidth="1"/>
    <col min="25" max="16384" width="9.140625" hidden="1"/>
  </cols>
  <sheetData>
    <row r="1" spans="1:5">
      <c r="A1" s="27" t="s">
        <v>29</v>
      </c>
      <c r="B1" s="28"/>
      <c r="C1" s="28"/>
      <c r="D1" s="28"/>
      <c r="E1" s="28"/>
    </row>
    <row r="2" spans="1:5"/>
    <row r="3" spans="1:5"/>
    <row r="4" spans="1:5"/>
    <row r="5" spans="1:5">
      <c r="C5" s="41" t="s">
        <v>665</v>
      </c>
      <c r="D5" s="42">
        <v>3</v>
      </c>
    </row>
    <row r="6" spans="1:5">
      <c r="C6" s="41" t="s">
        <v>666</v>
      </c>
      <c r="D6" s="42">
        <v>60</v>
      </c>
    </row>
    <row r="7" spans="1:5">
      <c r="C7" s="41"/>
      <c r="D7" s="43"/>
    </row>
    <row r="8" spans="1:5">
      <c r="C8" s="41" t="s">
        <v>44</v>
      </c>
      <c r="D8" s="44">
        <v>41275</v>
      </c>
    </row>
    <row r="9" spans="1:5">
      <c r="C9" s="41" t="s">
        <v>45</v>
      </c>
      <c r="D9" s="45">
        <f>(D6*30.44)+D8</f>
        <v>43101.4</v>
      </c>
    </row>
    <row r="10" spans="1:5">
      <c r="C10" s="46"/>
      <c r="D10" s="46"/>
    </row>
    <row r="11" spans="1:5">
      <c r="A11" s="34"/>
      <c r="B11" s="34" t="s">
        <v>28</v>
      </c>
      <c r="C11" s="34"/>
      <c r="D11" s="34"/>
      <c r="E11" s="34"/>
    </row>
    <row r="12" spans="1:5"/>
    <row r="13" spans="1:5" hidden="1"/>
    <row r="14" spans="1:5" hidden="1"/>
    <row r="15" spans="1:5" hidden="1"/>
    <row r="16" spans="1:5" hidden="1"/>
    <row r="17" hidden="1"/>
    <row r="18" hidden="1"/>
    <row r="19" ht="15" hidden="1" customHeight="1"/>
    <row r="20" ht="15" hidden="1" customHeight="1"/>
    <row r="21" ht="15" hidden="1" customHeight="1"/>
    <row r="22" ht="15" hidden="1" customHeight="1"/>
    <row r="23" ht="15" hidden="1" customHeight="1"/>
    <row r="24" ht="15" hidden="1" customHeight="1"/>
    <row r="25" ht="15" hidden="1" customHeight="1"/>
    <row r="26" ht="15" hidden="1" customHeight="1"/>
    <row r="27" ht="15" hidden="1" customHeight="1"/>
    <row r="28" ht="15" hidden="1" customHeight="1"/>
    <row r="29" ht="15" hidden="1" customHeight="1"/>
    <row r="30" ht="15" hidden="1" customHeight="1"/>
  </sheetData>
  <conditionalFormatting sqref="A1">
    <cfRule type="expression" dxfId="222" priority="1" stopIfTrue="1">
      <formula>Error_Global&gt;=1</formula>
    </cfRule>
    <cfRule type="expression" dxfId="221" priority="2" stopIfTrue="1">
      <formula>Error_Global&lt;=-1</formula>
    </cfRule>
    <cfRule type="expression" dxfId="220" priority="3" stopIfTrue="1">
      <formula>Error_check=0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showGridLines="0" zoomScale="90" zoomScaleNormal="90" workbookViewId="0">
      <selection activeCell="D9" sqref="D9"/>
    </sheetView>
  </sheetViews>
  <sheetFormatPr defaultColWidth="0" defaultRowHeight="15" customHeight="1" zeroHeight="1"/>
  <cols>
    <col min="1" max="1" width="3.140625" customWidth="1"/>
    <col min="2" max="2" width="6.7109375" customWidth="1"/>
    <col min="3" max="3" width="43.7109375" customWidth="1"/>
    <col min="4" max="4" width="13.85546875" customWidth="1"/>
    <col min="5" max="5" width="4.42578125" customWidth="1"/>
    <col min="6" max="6" width="3.85546875" customWidth="1"/>
    <col min="7" max="7" width="9.140625" hidden="1" customWidth="1"/>
    <col min="8" max="24" width="0" hidden="1" customWidth="1"/>
    <col min="25" max="16384" width="9.140625" hidden="1"/>
  </cols>
  <sheetData>
    <row r="1" spans="1:5">
      <c r="A1" s="27" t="s">
        <v>29</v>
      </c>
      <c r="B1" s="28"/>
      <c r="C1" s="28"/>
      <c r="D1" s="28"/>
      <c r="E1" s="28"/>
    </row>
    <row r="2" spans="1:5"/>
    <row r="3" spans="1:5"/>
    <row r="4" spans="1:5"/>
    <row r="5" spans="1:5">
      <c r="C5" s="41" t="s">
        <v>665</v>
      </c>
      <c r="D5" s="42">
        <v>3</v>
      </c>
    </row>
    <row r="6" spans="1:5">
      <c r="C6" s="41" t="s">
        <v>666</v>
      </c>
      <c r="D6" s="42">
        <v>60</v>
      </c>
    </row>
    <row r="7" spans="1:5">
      <c r="C7" s="41"/>
      <c r="D7" s="43"/>
    </row>
    <row r="8" spans="1:5">
      <c r="C8" s="41" t="s">
        <v>44</v>
      </c>
      <c r="D8" s="44">
        <v>41275</v>
      </c>
    </row>
    <row r="9" spans="1:5">
      <c r="C9" s="41" t="s">
        <v>45</v>
      </c>
      <c r="D9" s="45">
        <f>EOMONTH(D8,D6)</f>
        <v>43131</v>
      </c>
    </row>
    <row r="10" spans="1:5">
      <c r="C10" s="46"/>
      <c r="D10" s="46"/>
    </row>
    <row r="11" spans="1:5">
      <c r="A11" s="34"/>
      <c r="B11" s="34" t="s">
        <v>28</v>
      </c>
      <c r="C11" s="34"/>
      <c r="D11" s="34"/>
      <c r="E11" s="34"/>
    </row>
    <row r="12" spans="1:5"/>
    <row r="13" spans="1:5" hidden="1"/>
    <row r="14" spans="1:5" hidden="1"/>
    <row r="15" spans="1:5" hidden="1"/>
    <row r="16" spans="1:5" hidden="1"/>
    <row r="17" hidden="1"/>
    <row r="18" hidden="1"/>
    <row r="19" ht="15" hidden="1" customHeight="1"/>
    <row r="20" ht="15" hidden="1" customHeight="1"/>
    <row r="21" ht="15" hidden="1" customHeight="1"/>
    <row r="22" ht="15" hidden="1" customHeight="1"/>
    <row r="23" ht="15" hidden="1" customHeight="1"/>
    <row r="24" ht="15" hidden="1" customHeight="1"/>
    <row r="25" ht="15" hidden="1" customHeight="1"/>
    <row r="26" ht="15" hidden="1" customHeight="1"/>
    <row r="27" ht="15" hidden="1" customHeight="1"/>
    <row r="28" ht="15" hidden="1" customHeight="1"/>
    <row r="29" ht="15" hidden="1" customHeight="1"/>
    <row r="30" ht="15" hidden="1" customHeight="1"/>
  </sheetData>
  <conditionalFormatting sqref="A1">
    <cfRule type="expression" dxfId="219" priority="1" stopIfTrue="1">
      <formula>Error_Global&gt;=1</formula>
    </cfRule>
    <cfRule type="expression" dxfId="218" priority="2" stopIfTrue="1">
      <formula>Error_Global&lt;=-1</formula>
    </cfRule>
    <cfRule type="expression" dxfId="217" priority="3" stopIfTrue="1">
      <formula>Error_check=0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showGridLines="0" workbookViewId="0">
      <selection activeCell="A16" sqref="A16:C16"/>
    </sheetView>
  </sheetViews>
  <sheetFormatPr defaultColWidth="0" defaultRowHeight="15" zeroHeight="1"/>
  <cols>
    <col min="1" max="1" width="9.7109375" customWidth="1"/>
    <col min="2" max="2" width="28.140625" bestFit="1" customWidth="1"/>
    <col min="3" max="3" width="27.7109375" customWidth="1"/>
    <col min="4" max="4" width="29.140625" customWidth="1"/>
    <col min="5" max="5" width="21.7109375" customWidth="1"/>
    <col min="6" max="6" width="9.7109375" customWidth="1"/>
    <col min="7" max="7" width="23.28515625" customWidth="1"/>
    <col min="8" max="8" width="5.42578125" customWidth="1"/>
    <col min="9" max="16384" width="9.140625" hidden="1"/>
  </cols>
  <sheetData>
    <row r="1" spans="1:7">
      <c r="A1" s="27" t="s">
        <v>29</v>
      </c>
      <c r="B1" s="28"/>
      <c r="C1" s="28"/>
      <c r="D1" s="28"/>
      <c r="E1" s="28"/>
      <c r="F1" s="28"/>
      <c r="G1" s="28"/>
    </row>
    <row r="2" spans="1:7"/>
    <row r="3" spans="1:7"/>
    <row r="4" spans="1:7">
      <c r="A4" s="47" t="s">
        <v>46</v>
      </c>
      <c r="B4" s="48" t="s">
        <v>47</v>
      </c>
      <c r="C4" s="47" t="s">
        <v>48</v>
      </c>
      <c r="D4" s="47" t="s">
        <v>49</v>
      </c>
      <c r="E4" s="47" t="s">
        <v>50</v>
      </c>
      <c r="F4" s="47" t="s">
        <v>51</v>
      </c>
      <c r="G4" s="47" t="s">
        <v>52</v>
      </c>
    </row>
    <row r="5" spans="1:7">
      <c r="A5" s="49">
        <v>1.01</v>
      </c>
      <c r="B5" s="50" t="s">
        <v>53</v>
      </c>
      <c r="C5" s="51" t="s">
        <v>54</v>
      </c>
      <c r="D5" s="51" t="s">
        <v>55</v>
      </c>
      <c r="E5" s="52">
        <v>41640</v>
      </c>
      <c r="F5" s="52" t="s">
        <v>56</v>
      </c>
      <c r="G5" s="52">
        <v>41392</v>
      </c>
    </row>
    <row r="6" spans="1:7">
      <c r="A6" s="49">
        <v>1.02</v>
      </c>
      <c r="B6" s="50" t="s">
        <v>57</v>
      </c>
      <c r="C6" s="51" t="s">
        <v>58</v>
      </c>
      <c r="D6" s="51" t="s">
        <v>59</v>
      </c>
      <c r="E6" s="51">
        <v>430</v>
      </c>
      <c r="F6" s="51" t="s">
        <v>60</v>
      </c>
      <c r="G6" s="52">
        <v>41393</v>
      </c>
    </row>
    <row r="7" spans="1:7">
      <c r="A7" s="49">
        <v>1.03</v>
      </c>
      <c r="B7" s="50" t="s">
        <v>61</v>
      </c>
      <c r="C7" s="51" t="s">
        <v>54</v>
      </c>
      <c r="D7" s="51" t="s">
        <v>62</v>
      </c>
      <c r="E7" s="51">
        <v>8</v>
      </c>
      <c r="F7" s="51" t="s">
        <v>63</v>
      </c>
      <c r="G7" s="51"/>
    </row>
    <row r="8" spans="1:7">
      <c r="A8" s="53"/>
      <c r="B8" s="50"/>
      <c r="C8" s="51"/>
      <c r="D8" s="51"/>
      <c r="E8" s="51"/>
      <c r="F8" s="51"/>
      <c r="G8" s="51"/>
    </row>
    <row r="9" spans="1:7">
      <c r="A9" s="53"/>
      <c r="B9" s="50"/>
      <c r="C9" s="51"/>
      <c r="D9" s="51"/>
      <c r="E9" s="51"/>
      <c r="F9" s="51"/>
      <c r="G9" s="51"/>
    </row>
    <row r="10" spans="1:7">
      <c r="A10" s="53"/>
      <c r="B10" s="50"/>
      <c r="C10" s="51"/>
      <c r="D10" s="51"/>
      <c r="E10" s="51"/>
      <c r="F10" s="51"/>
      <c r="G10" s="51"/>
    </row>
    <row r="11" spans="1:7">
      <c r="A11" s="53"/>
      <c r="B11" s="50"/>
      <c r="C11" s="51"/>
      <c r="D11" s="51"/>
      <c r="E11" s="51"/>
      <c r="F11" s="51"/>
      <c r="G11" s="51"/>
    </row>
    <row r="12" spans="1:7">
      <c r="A12" s="53"/>
      <c r="B12" s="50"/>
      <c r="C12" s="51"/>
      <c r="D12" s="51"/>
      <c r="E12" s="51"/>
      <c r="F12" s="51"/>
      <c r="G12" s="51"/>
    </row>
    <row r="13" spans="1:7">
      <c r="A13" s="53"/>
      <c r="B13" s="50"/>
      <c r="C13" s="51"/>
      <c r="D13" s="51"/>
      <c r="E13" s="51"/>
      <c r="F13" s="51"/>
      <c r="G13" s="51"/>
    </row>
    <row r="14" spans="1:7">
      <c r="A14" s="53"/>
      <c r="B14" s="50"/>
      <c r="C14" s="51"/>
      <c r="D14" s="51"/>
      <c r="E14" s="51"/>
      <c r="F14" s="51"/>
      <c r="G14" s="51"/>
    </row>
    <row r="15" spans="1:7"/>
    <row r="16" spans="1:7">
      <c r="A16" s="54" t="s">
        <v>28</v>
      </c>
      <c r="B16" s="54"/>
      <c r="C16" s="54"/>
      <c r="D16" s="54"/>
      <c r="E16" s="54"/>
      <c r="F16" s="54"/>
      <c r="G16" s="54"/>
    </row>
    <row r="17"/>
  </sheetData>
  <conditionalFormatting sqref="A1">
    <cfRule type="expression" dxfId="216" priority="4" stopIfTrue="1">
      <formula>Error_Global&gt;=1</formula>
    </cfRule>
    <cfRule type="expression" dxfId="215" priority="5" stopIfTrue="1">
      <formula>Error_Global&lt;=-1</formula>
    </cfRule>
    <cfRule type="expression" dxfId="214" priority="6" stopIfTrue="1">
      <formula>Error_check=0</formula>
    </cfRule>
  </conditionalFormatting>
  <conditionalFormatting sqref="A16:G16">
    <cfRule type="expression" dxfId="213" priority="1" stopIfTrue="1">
      <formula>Error_Global&gt;=1</formula>
    </cfRule>
    <cfRule type="expression" dxfId="212" priority="2" stopIfTrue="1">
      <formula>Error_Global&lt;=-1</formula>
    </cfRule>
    <cfRule type="expression" dxfId="211" priority="3" stopIfTrue="1">
      <formula>Error_check=0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9"/>
  <sheetViews>
    <sheetView showGridLines="0" workbookViewId="0">
      <selection activeCell="P12" sqref="P12"/>
    </sheetView>
  </sheetViews>
  <sheetFormatPr defaultRowHeight="15"/>
  <cols>
    <col min="1" max="2" width="3" customWidth="1"/>
    <col min="11" max="11" width="2.5703125" customWidth="1"/>
  </cols>
  <sheetData>
    <row r="2" spans="2:11" ht="15.75" thickBot="1">
      <c r="B2" s="55"/>
      <c r="C2" s="55"/>
      <c r="D2" s="55"/>
      <c r="E2" s="55"/>
      <c r="F2" s="55"/>
      <c r="G2" s="55"/>
      <c r="H2" s="55"/>
      <c r="I2" s="55"/>
      <c r="J2" s="55"/>
      <c r="K2" s="55"/>
    </row>
    <row r="3" spans="2:11">
      <c r="B3" s="55"/>
      <c r="C3" s="267"/>
      <c r="D3" s="268"/>
      <c r="E3" s="268"/>
      <c r="F3" s="268"/>
      <c r="G3" s="268"/>
      <c r="H3" s="268"/>
      <c r="I3" s="268"/>
      <c r="J3" s="269"/>
      <c r="K3" s="55"/>
    </row>
    <row r="4" spans="2:11">
      <c r="B4" s="55"/>
      <c r="C4" s="270"/>
      <c r="D4" s="271"/>
      <c r="E4" s="271"/>
      <c r="F4" s="271"/>
      <c r="G4" s="271"/>
      <c r="H4" s="271"/>
      <c r="I4" s="271"/>
      <c r="J4" s="272"/>
      <c r="K4" s="55"/>
    </row>
    <row r="5" spans="2:11">
      <c r="B5" s="55"/>
      <c r="C5" s="270"/>
      <c r="D5" s="271"/>
      <c r="E5" s="271"/>
      <c r="F5" s="271"/>
      <c r="G5" s="271"/>
      <c r="H5" s="271"/>
      <c r="I5" s="271"/>
      <c r="J5" s="272"/>
      <c r="K5" s="55"/>
    </row>
    <row r="6" spans="2:11">
      <c r="B6" s="55"/>
      <c r="C6" s="270"/>
      <c r="D6" s="271"/>
      <c r="E6" s="271"/>
      <c r="F6" s="271"/>
      <c r="G6" s="271"/>
      <c r="H6" s="271"/>
      <c r="I6" s="271"/>
      <c r="J6" s="272"/>
      <c r="K6" s="55"/>
    </row>
    <row r="7" spans="2:11">
      <c r="B7" s="55"/>
      <c r="C7" s="270"/>
      <c r="D7" s="271"/>
      <c r="E7" s="271"/>
      <c r="F7" s="271"/>
      <c r="G7" s="271"/>
      <c r="H7" s="271"/>
      <c r="I7" s="271"/>
      <c r="J7" s="272"/>
      <c r="K7" s="55"/>
    </row>
    <row r="8" spans="2:11">
      <c r="B8" s="55"/>
      <c r="C8" s="270"/>
      <c r="D8" s="271"/>
      <c r="E8" s="271"/>
      <c r="F8" s="271"/>
      <c r="G8" s="271"/>
      <c r="H8" s="271"/>
      <c r="I8" s="271"/>
      <c r="J8" s="272"/>
      <c r="K8" s="55"/>
    </row>
    <row r="9" spans="2:11">
      <c r="B9" s="55"/>
      <c r="C9" s="270"/>
      <c r="D9" s="271"/>
      <c r="E9" s="271"/>
      <c r="F9" s="271"/>
      <c r="G9" s="271"/>
      <c r="H9" s="271"/>
      <c r="I9" s="271"/>
      <c r="J9" s="272"/>
      <c r="K9" s="55"/>
    </row>
    <row r="10" spans="2:11">
      <c r="B10" s="55"/>
      <c r="C10" s="270"/>
      <c r="D10" s="271"/>
      <c r="E10" s="271"/>
      <c r="F10" s="271"/>
      <c r="G10" s="271"/>
      <c r="H10" s="271"/>
      <c r="I10" s="271"/>
      <c r="J10" s="272"/>
      <c r="K10" s="55"/>
    </row>
    <row r="11" spans="2:11">
      <c r="B11" s="55"/>
      <c r="C11" s="270"/>
      <c r="D11" s="271"/>
      <c r="E11" s="271"/>
      <c r="F11" s="271"/>
      <c r="G11" s="271"/>
      <c r="H11" s="271"/>
      <c r="I11" s="271"/>
      <c r="J11" s="272"/>
      <c r="K11" s="55"/>
    </row>
    <row r="12" spans="2:11">
      <c r="B12" s="55"/>
      <c r="C12" s="270"/>
      <c r="D12" s="271"/>
      <c r="E12" s="271"/>
      <c r="F12" s="271"/>
      <c r="G12" s="271"/>
      <c r="H12" s="271"/>
      <c r="I12" s="271"/>
      <c r="J12" s="272"/>
      <c r="K12" s="55"/>
    </row>
    <row r="13" spans="2:11">
      <c r="B13" s="55"/>
      <c r="C13" s="270"/>
      <c r="D13" s="271"/>
      <c r="E13" s="271"/>
      <c r="F13" s="271"/>
      <c r="G13" s="271"/>
      <c r="H13" s="271"/>
      <c r="I13" s="271"/>
      <c r="J13" s="272"/>
      <c r="K13" s="55"/>
    </row>
    <row r="14" spans="2:11">
      <c r="B14" s="55"/>
      <c r="C14" s="270"/>
      <c r="D14" s="271"/>
      <c r="E14" s="271"/>
      <c r="F14" s="271"/>
      <c r="G14" s="271"/>
      <c r="H14" s="271"/>
      <c r="I14" s="271"/>
      <c r="J14" s="272"/>
      <c r="K14" s="55"/>
    </row>
    <row r="15" spans="2:11">
      <c r="B15" s="55"/>
      <c r="C15" s="270"/>
      <c r="D15" s="271"/>
      <c r="E15" s="271"/>
      <c r="F15" s="271"/>
      <c r="G15" s="271"/>
      <c r="H15" s="271"/>
      <c r="I15" s="271"/>
      <c r="J15" s="272"/>
      <c r="K15" s="55"/>
    </row>
    <row r="16" spans="2:11">
      <c r="B16" s="55"/>
      <c r="C16" s="270"/>
      <c r="D16" s="271"/>
      <c r="E16" s="271"/>
      <c r="F16" s="271"/>
      <c r="G16" s="271"/>
      <c r="H16" s="271"/>
      <c r="I16" s="271"/>
      <c r="J16" s="272"/>
      <c r="K16" s="55"/>
    </row>
    <row r="17" spans="2:11">
      <c r="B17" s="55"/>
      <c r="C17" s="270"/>
      <c r="D17" s="271"/>
      <c r="E17" s="271"/>
      <c r="F17" s="271"/>
      <c r="G17" s="271"/>
      <c r="H17" s="271"/>
      <c r="I17" s="271"/>
      <c r="J17" s="272"/>
      <c r="K17" s="55"/>
    </row>
    <row r="18" spans="2:11" ht="15.75" thickBot="1">
      <c r="B18" s="55"/>
      <c r="C18" s="273"/>
      <c r="D18" s="274"/>
      <c r="E18" s="274"/>
      <c r="F18" s="274"/>
      <c r="G18" s="274"/>
      <c r="H18" s="274"/>
      <c r="I18" s="274"/>
      <c r="J18" s="275"/>
      <c r="K18" s="55"/>
    </row>
    <row r="19" spans="2:11">
      <c r="B19" s="55"/>
      <c r="C19" s="55"/>
      <c r="D19" s="55"/>
      <c r="E19" s="55"/>
      <c r="F19" s="55"/>
      <c r="G19" s="55"/>
      <c r="H19" s="55"/>
      <c r="I19" s="55"/>
      <c r="J19" s="55"/>
      <c r="K19" s="55"/>
    </row>
  </sheetData>
  <mergeCells count="1">
    <mergeCell ref="C3:J1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showGridLines="0" workbookViewId="0">
      <selection activeCell="G17" sqref="G17"/>
    </sheetView>
  </sheetViews>
  <sheetFormatPr defaultColWidth="0" defaultRowHeight="15" zeroHeight="1"/>
  <cols>
    <col min="1" max="1" width="10" customWidth="1"/>
    <col min="2" max="2" width="35.85546875" customWidth="1"/>
    <col min="3" max="3" width="4.5703125" bestFit="1" customWidth="1"/>
    <col min="4" max="4" width="4.5703125" customWidth="1"/>
    <col min="5" max="5" width="9.140625" customWidth="1"/>
    <col min="6" max="6" width="3.28515625" customWidth="1"/>
    <col min="7" max="7" width="9.140625" customWidth="1"/>
    <col min="8" max="8" width="3.5703125" customWidth="1"/>
    <col min="9" max="16384" width="9.140625" hidden="1"/>
  </cols>
  <sheetData>
    <row r="1" spans="1:7">
      <c r="A1" s="27" t="s">
        <v>29</v>
      </c>
      <c r="B1" s="28"/>
      <c r="C1" s="28"/>
      <c r="D1" s="28"/>
      <c r="E1" s="28"/>
      <c r="F1" s="28"/>
      <c r="G1" s="28"/>
    </row>
    <row r="2" spans="1:7"/>
    <row r="3" spans="1:7">
      <c r="A3" s="56" t="s">
        <v>46</v>
      </c>
      <c r="B3" s="57" t="s">
        <v>23</v>
      </c>
    </row>
    <row r="4" spans="1:7">
      <c r="A4" s="58">
        <v>1.01</v>
      </c>
      <c r="B4" t="s">
        <v>64</v>
      </c>
      <c r="C4" s="59">
        <v>0.1</v>
      </c>
    </row>
    <row r="5" spans="1:7">
      <c r="A5" s="58">
        <v>1.02</v>
      </c>
      <c r="B5" t="s">
        <v>65</v>
      </c>
      <c r="C5" s="59">
        <v>0.22</v>
      </c>
    </row>
    <row r="6" spans="1:7"/>
    <row r="7" spans="1:7"/>
    <row r="8" spans="1:7"/>
    <row r="9" spans="1:7">
      <c r="B9" s="57" t="s">
        <v>25</v>
      </c>
    </row>
    <row r="10" spans="1:7">
      <c r="A10" s="56" t="s">
        <v>46</v>
      </c>
      <c r="B10" s="60"/>
      <c r="C10" s="60"/>
      <c r="D10" s="60"/>
      <c r="E10" s="56">
        <v>2013</v>
      </c>
    </row>
    <row r="11" spans="1:7">
      <c r="A11" s="58"/>
      <c r="B11" t="s">
        <v>66</v>
      </c>
      <c r="E11" s="61">
        <v>1000</v>
      </c>
    </row>
    <row r="12" spans="1:7">
      <c r="A12" s="58"/>
      <c r="B12" t="s">
        <v>67</v>
      </c>
      <c r="E12" s="61">
        <v>-550</v>
      </c>
    </row>
    <row r="13" spans="1:7">
      <c r="A13" s="58"/>
      <c r="B13" t="s">
        <v>68</v>
      </c>
      <c r="E13" s="62">
        <f>E11-E12</f>
        <v>1550</v>
      </c>
    </row>
    <row r="14" spans="1:7">
      <c r="E14" s="61"/>
    </row>
    <row r="15" spans="1:7">
      <c r="A15" s="58"/>
      <c r="B15" t="s">
        <v>69</v>
      </c>
      <c r="E15" s="61">
        <v>-220</v>
      </c>
    </row>
    <row r="16" spans="1:7">
      <c r="A16" s="58"/>
      <c r="B16" t="s">
        <v>70</v>
      </c>
      <c r="E16" s="62">
        <f>E13-E15</f>
        <v>1770</v>
      </c>
    </row>
    <row r="17" spans="1:7">
      <c r="A17" s="58">
        <v>1.01</v>
      </c>
      <c r="B17" t="s">
        <v>71</v>
      </c>
      <c r="E17" s="61">
        <f ca="1">-(E20*$C$4)</f>
        <v>-128.07050092764379</v>
      </c>
      <c r="G17" s="63" t="s">
        <v>72</v>
      </c>
    </row>
    <row r="18" spans="1:7">
      <c r="A18" s="58"/>
      <c r="B18" t="s">
        <v>73</v>
      </c>
      <c r="E18" s="62">
        <f ca="1">E16+E17</f>
        <v>1641.9294990723563</v>
      </c>
      <c r="G18" s="63" t="s">
        <v>74</v>
      </c>
    </row>
    <row r="19" spans="1:7">
      <c r="A19" s="58">
        <v>1.02</v>
      </c>
      <c r="B19" t="s">
        <v>75</v>
      </c>
      <c r="E19" s="61">
        <f ca="1">-E18*$C$5</f>
        <v>-361.22448979591837</v>
      </c>
    </row>
    <row r="20" spans="1:7">
      <c r="A20" s="58"/>
      <c r="B20" t="s">
        <v>76</v>
      </c>
      <c r="E20" s="62">
        <f ca="1">E18+E19</f>
        <v>1280.705009276438</v>
      </c>
      <c r="G20" s="63" t="s">
        <v>77</v>
      </c>
    </row>
    <row r="21" spans="1:7"/>
    <row r="22" spans="1:7"/>
    <row r="23" spans="1:7">
      <c r="B23" s="57" t="s">
        <v>26</v>
      </c>
    </row>
    <row r="24" spans="1:7">
      <c r="B24" t="s">
        <v>66</v>
      </c>
      <c r="E24" s="62">
        <f>E11</f>
        <v>1000</v>
      </c>
    </row>
    <row r="25" spans="1:7">
      <c r="B25" t="s">
        <v>78</v>
      </c>
      <c r="E25" s="62">
        <f ca="1">ABS(E17)</f>
        <v>128.07050092764379</v>
      </c>
    </row>
    <row r="26" spans="1:7"/>
    <row r="27" spans="1:7">
      <c r="A27" s="54" t="s">
        <v>28</v>
      </c>
      <c r="B27" s="54"/>
      <c r="C27" s="54"/>
      <c r="D27" s="54"/>
      <c r="E27" s="54"/>
      <c r="F27" s="54"/>
      <c r="G27" s="54"/>
    </row>
    <row r="28" spans="1:7"/>
  </sheetData>
  <conditionalFormatting sqref="A1">
    <cfRule type="expression" dxfId="210" priority="4" stopIfTrue="1">
      <formula>Error_Global&gt;=1</formula>
    </cfRule>
    <cfRule type="expression" dxfId="209" priority="5" stopIfTrue="1">
      <formula>Error_Global&lt;=-1</formula>
    </cfRule>
    <cfRule type="expression" dxfId="208" priority="6" stopIfTrue="1">
      <formula>Error_check=0</formula>
    </cfRule>
  </conditionalFormatting>
  <conditionalFormatting sqref="A27:G27">
    <cfRule type="expression" dxfId="207" priority="1" stopIfTrue="1">
      <formula>Error_Global&gt;=1</formula>
    </cfRule>
    <cfRule type="expression" dxfId="206" priority="2" stopIfTrue="1">
      <formula>Error_Global&lt;=-1</formula>
    </cfRule>
    <cfRule type="expression" dxfId="205" priority="3" stopIfTrue="1">
      <formula>Error_check=0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showGridLines="0" zoomScale="90" zoomScaleNormal="90" workbookViewId="0">
      <selection activeCell="D6" sqref="D6"/>
    </sheetView>
  </sheetViews>
  <sheetFormatPr defaultColWidth="0" defaultRowHeight="15" zeroHeight="1"/>
  <cols>
    <col min="1" max="1" width="0.7109375" customWidth="1"/>
    <col min="2" max="2" width="25.7109375" bestFit="1" customWidth="1"/>
    <col min="3" max="3" width="4.7109375" customWidth="1"/>
    <col min="4" max="4" width="10" bestFit="1" customWidth="1"/>
    <col min="5" max="6" width="10.5703125" bestFit="1" customWidth="1"/>
    <col min="7" max="7" width="10.140625" bestFit="1" customWidth="1"/>
    <col min="8" max="8" width="10.5703125" bestFit="1" customWidth="1"/>
    <col min="9" max="9" width="2.85546875" customWidth="1"/>
    <col min="10" max="16384" width="9.140625" hidden="1"/>
  </cols>
  <sheetData>
    <row r="1" spans="2:8">
      <c r="B1" s="27" t="s">
        <v>29</v>
      </c>
      <c r="C1" s="28"/>
      <c r="D1" s="28"/>
      <c r="E1" s="28"/>
      <c r="F1" s="28"/>
      <c r="G1" s="28"/>
      <c r="H1" s="28"/>
    </row>
    <row r="2" spans="2:8"/>
    <row r="3" spans="2:8"/>
    <row r="4" spans="2:8">
      <c r="B4" s="64" t="s">
        <v>79</v>
      </c>
      <c r="C4" s="65"/>
      <c r="D4" s="65"/>
      <c r="E4" s="65"/>
      <c r="F4" s="65"/>
      <c r="G4" s="65"/>
      <c r="H4" s="65"/>
    </row>
    <row r="5" spans="2:8">
      <c r="B5" s="66"/>
      <c r="C5" s="66"/>
      <c r="D5" s="66"/>
      <c r="E5" s="66"/>
      <c r="F5" s="66"/>
      <c r="G5" s="66"/>
      <c r="H5" s="66"/>
    </row>
    <row r="6" spans="2:8">
      <c r="B6" s="67" t="s">
        <v>80</v>
      </c>
      <c r="C6" s="68"/>
      <c r="D6" s="69">
        <v>39722</v>
      </c>
      <c r="E6" s="70">
        <f t="shared" ref="E6:H6" si="0">D7+1</f>
        <v>39753</v>
      </c>
      <c r="F6" s="70">
        <f t="shared" si="0"/>
        <v>39783</v>
      </c>
      <c r="G6" s="70">
        <f t="shared" si="0"/>
        <v>39814</v>
      </c>
      <c r="H6" s="70">
        <f t="shared" si="0"/>
        <v>39845</v>
      </c>
    </row>
    <row r="7" spans="2:8">
      <c r="B7" s="71" t="s">
        <v>81</v>
      </c>
      <c r="C7" s="68"/>
      <c r="D7" s="69">
        <f t="shared" ref="D7:H7" si="1">DATE(YEAR(D6),MONTH(D6)+1,DAY(D6)-1)</f>
        <v>39752</v>
      </c>
      <c r="E7" s="70">
        <f t="shared" si="1"/>
        <v>39782</v>
      </c>
      <c r="F7" s="70">
        <f t="shared" si="1"/>
        <v>39813</v>
      </c>
      <c r="G7" s="70">
        <f t="shared" si="1"/>
        <v>39844</v>
      </c>
      <c r="H7" s="70">
        <f t="shared" si="1"/>
        <v>39872</v>
      </c>
    </row>
    <row r="8" spans="2:8">
      <c r="B8" s="71" t="s">
        <v>82</v>
      </c>
      <c r="C8" s="68"/>
      <c r="D8" s="72">
        <v>1</v>
      </c>
      <c r="E8" s="73">
        <f t="shared" ref="E8:H8" si="2">D8+1</f>
        <v>2</v>
      </c>
      <c r="F8" s="74">
        <f t="shared" si="2"/>
        <v>3</v>
      </c>
      <c r="G8" s="74">
        <f t="shared" si="2"/>
        <v>4</v>
      </c>
      <c r="H8" s="74">
        <f t="shared" si="2"/>
        <v>5</v>
      </c>
    </row>
    <row r="9" spans="2:8"/>
    <row r="10" spans="2:8">
      <c r="B10" s="34" t="s">
        <v>43</v>
      </c>
      <c r="C10" s="34"/>
      <c r="D10" s="34"/>
      <c r="E10" s="34"/>
      <c r="F10" s="34"/>
      <c r="G10" s="34"/>
      <c r="H10" s="34"/>
    </row>
    <row r="11" spans="2:8"/>
  </sheetData>
  <conditionalFormatting sqref="D7:H8 E6:H6">
    <cfRule type="expression" dxfId="204" priority="6" stopIfTrue="1">
      <formula>D$25&lt;&gt;""</formula>
    </cfRule>
  </conditionalFormatting>
  <conditionalFormatting sqref="D6">
    <cfRule type="expression" dxfId="203" priority="5" stopIfTrue="1">
      <formula>D$25&lt;&gt;""</formula>
    </cfRule>
  </conditionalFormatting>
  <conditionalFormatting sqref="B1">
    <cfRule type="expression" dxfId="202" priority="1" stopIfTrue="1">
      <formula>Error_Global&gt;=1</formula>
    </cfRule>
    <cfRule type="expression" dxfId="201" priority="2" stopIfTrue="1">
      <formula>Error_Global&lt;=-1</formula>
    </cfRule>
    <cfRule type="expression" dxfId="200" priority="3" stopIfTrue="1">
      <formula>Error_check=0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145</vt:i4>
      </vt:variant>
    </vt:vector>
  </HeadingPairs>
  <TitlesOfParts>
    <vt:vector size="171" baseType="lpstr">
      <vt:lpstr>Figure2-1</vt:lpstr>
      <vt:lpstr>Figure2-2</vt:lpstr>
      <vt:lpstr>Figure 2-3</vt:lpstr>
      <vt:lpstr>Figure 2-4</vt:lpstr>
      <vt:lpstr>Figure 2-5</vt:lpstr>
      <vt:lpstr>Figure 2-6</vt:lpstr>
      <vt:lpstr>Figure 2-7</vt:lpstr>
      <vt:lpstr>Figure 2-8</vt:lpstr>
      <vt:lpstr>Figure 2-10a</vt:lpstr>
      <vt:lpstr>Figure 2-10b</vt:lpstr>
      <vt:lpstr>Figure 2-10c</vt:lpstr>
      <vt:lpstr>Figure 2-10d</vt:lpstr>
      <vt:lpstr>Figure 2-11</vt:lpstr>
      <vt:lpstr>Figure 2-12</vt:lpstr>
      <vt:lpstr>Figure 2-13</vt:lpstr>
      <vt:lpstr>Figure 2-14</vt:lpstr>
      <vt:lpstr>Figure 2-15</vt:lpstr>
      <vt:lpstr>Figure 2-16</vt:lpstr>
      <vt:lpstr>Figure 2-17</vt:lpstr>
      <vt:lpstr>Figure 2-17a</vt:lpstr>
      <vt:lpstr>Figure 2-18</vt:lpstr>
      <vt:lpstr>Figure 2-19</vt:lpstr>
      <vt:lpstr>Figure 2-20</vt:lpstr>
      <vt:lpstr>Figure 2.21</vt:lpstr>
      <vt:lpstr>Figure 2-22</vt:lpstr>
      <vt:lpstr>Figure 2-23</vt:lpstr>
      <vt:lpstr>__PLA5</vt:lpstr>
      <vt:lpstr>ActiveMthsInYR</vt:lpstr>
      <vt:lpstr>'Figure 2-10a'!ActivePeriodFlag</vt:lpstr>
      <vt:lpstr>'Figure 2-10c'!ActivePeriodFlag</vt:lpstr>
      <vt:lpstr>'Figure 2-10d'!ActivePeriodFlag</vt:lpstr>
      <vt:lpstr>'Figure 2-12'!ActivePeriodFlag</vt:lpstr>
      <vt:lpstr>ActivePeriodFlag</vt:lpstr>
      <vt:lpstr>'Figure 2-20'!BusinessUnitIn</vt:lpstr>
      <vt:lpstr>CalendarMonth</vt:lpstr>
      <vt:lpstr>Capability_Unit</vt:lpstr>
      <vt:lpstr>CivilWorks</vt:lpstr>
      <vt:lpstr>'Figure 2-20'!ClientNameIn</vt:lpstr>
      <vt:lpstr>Commercial_Assurance</vt:lpstr>
      <vt:lpstr>Commissioning</vt:lpstr>
      <vt:lpstr>Commissioning_PM</vt:lpstr>
      <vt:lpstr>Constant_CapabilityUnit</vt:lpstr>
      <vt:lpstr>Constant_Contractor</vt:lpstr>
      <vt:lpstr>Constant_CostCentre</vt:lpstr>
      <vt:lpstr>Constant_CostType</vt:lpstr>
      <vt:lpstr>Constant_Descriptor</vt:lpstr>
      <vt:lpstr>Constant_Works</vt:lpstr>
      <vt:lpstr>Contract_Management</vt:lpstr>
      <vt:lpstr>Contractor_Contract</vt:lpstr>
      <vt:lpstr>Cost_Centre</vt:lpstr>
      <vt:lpstr>Cost_Type</vt:lpstr>
      <vt:lpstr>CostEndDate</vt:lpstr>
      <vt:lpstr>CostStartDate</vt:lpstr>
      <vt:lpstr>CUCheck</vt:lpstr>
      <vt:lpstr>DataManagement_Drawing</vt:lpstr>
      <vt:lpstr>DataManagement_requests</vt:lpstr>
      <vt:lpstr>DateFromMth</vt:lpstr>
      <vt:lpstr>DateFromYr</vt:lpstr>
      <vt:lpstr>Dates</vt:lpstr>
      <vt:lpstr>'Figure 2-10a'!DateToMth</vt:lpstr>
      <vt:lpstr>'Figure 2-10c'!DateToMth</vt:lpstr>
      <vt:lpstr>'Figure 2-10d'!DateToMth</vt:lpstr>
      <vt:lpstr>'Figure 2-12'!DateToMth</vt:lpstr>
      <vt:lpstr>DateToMth</vt:lpstr>
      <vt:lpstr>DateToYr</vt:lpstr>
      <vt:lpstr>Descriptors</vt:lpstr>
      <vt:lpstr>Equipment_Storage</vt:lpstr>
      <vt:lpstr>Error_Constants</vt:lpstr>
      <vt:lpstr>Fault_Control</vt:lpstr>
      <vt:lpstr>Forward_Planning</vt:lpstr>
      <vt:lpstr>Inspectorate</vt:lpstr>
      <vt:lpstr>LabelQtr</vt:lpstr>
      <vt:lpstr>MasterCheck</vt:lpstr>
      <vt:lpstr>Modernisation</vt:lpstr>
      <vt:lpstr>MonthInYear</vt:lpstr>
      <vt:lpstr>'Figure 2-12'!MonthListIn</vt:lpstr>
      <vt:lpstr>MonthName</vt:lpstr>
      <vt:lpstr>MthsInYR</vt:lpstr>
      <vt:lpstr>Network_Performance</vt:lpstr>
      <vt:lpstr>OVD_VMS</vt:lpstr>
      <vt:lpstr>'Figure 2-10a'!PeriodCounter</vt:lpstr>
      <vt:lpstr>'Figure 2-10c'!PeriodCounter</vt:lpstr>
      <vt:lpstr>'Figure 2-10d'!PeriodCounter</vt:lpstr>
      <vt:lpstr>'Figure 2-12'!PeriodCounter</vt:lpstr>
      <vt:lpstr>PeriodCounter</vt:lpstr>
      <vt:lpstr>Periodic_Inspection</vt:lpstr>
      <vt:lpstr>'Figure 2-10a'!PeriodNoMth</vt:lpstr>
      <vt:lpstr>'Figure 2-10c'!PeriodNoMth</vt:lpstr>
      <vt:lpstr>'Figure 2-10d'!PeriodNoMth</vt:lpstr>
      <vt:lpstr>'Figure 2-12'!PeriodNoMth</vt:lpstr>
      <vt:lpstr>PeriodNoMth</vt:lpstr>
      <vt:lpstr>PeriodNoYr</vt:lpstr>
      <vt:lpstr>PLA5A</vt:lpstr>
      <vt:lpstr>PLA7A</vt:lpstr>
      <vt:lpstr>PLA7B</vt:lpstr>
      <vt:lpstr>Planning_Programming_Logistics</vt:lpstr>
      <vt:lpstr>'Figure 2-12'!PreContractPeriodDuration</vt:lpstr>
      <vt:lpstr>'Figure 2-12'!Print_Area</vt:lpstr>
      <vt:lpstr>'Figure 2-13'!Print_Area</vt:lpstr>
      <vt:lpstr>'Figure 2-12'!Print_Titles</vt:lpstr>
      <vt:lpstr>'Figure 2-13'!Print_Titles</vt:lpstr>
      <vt:lpstr>ProjectDetails</vt:lpstr>
      <vt:lpstr>'Figure 2-20'!ProjectNameIn</vt:lpstr>
      <vt:lpstr>QuarterNumber</vt:lpstr>
      <vt:lpstr>Reactive_Maintenance</vt:lpstr>
      <vt:lpstr>Roads</vt:lpstr>
      <vt:lpstr>Scheme_Closeout</vt:lpstr>
      <vt:lpstr>Scheme_request</vt:lpstr>
      <vt:lpstr>ShortCode_CapabilityUnit</vt:lpstr>
      <vt:lpstr>ShortCode_Contractor</vt:lpstr>
      <vt:lpstr>ShortCode_CostCentre</vt:lpstr>
      <vt:lpstr>ShortCode_Descriptor</vt:lpstr>
      <vt:lpstr>ShortCode_Works</vt:lpstr>
      <vt:lpstr>ShortCost_CostType</vt:lpstr>
      <vt:lpstr>ST_1</vt:lpstr>
      <vt:lpstr>ST_10</vt:lpstr>
      <vt:lpstr>ST_11</vt:lpstr>
      <vt:lpstr>ST_13</vt:lpstr>
      <vt:lpstr>ST_14</vt:lpstr>
      <vt:lpstr>ST_15</vt:lpstr>
      <vt:lpstr>ST_16</vt:lpstr>
      <vt:lpstr>ST_17</vt:lpstr>
      <vt:lpstr>ST_18</vt:lpstr>
      <vt:lpstr>ST_19</vt:lpstr>
      <vt:lpstr>ST_2</vt:lpstr>
      <vt:lpstr>ST_20</vt:lpstr>
      <vt:lpstr>ST_21</vt:lpstr>
      <vt:lpstr>ST_22</vt:lpstr>
      <vt:lpstr>ST_23</vt:lpstr>
      <vt:lpstr>ST_24</vt:lpstr>
      <vt:lpstr>ST_25</vt:lpstr>
      <vt:lpstr>ST_26</vt:lpstr>
      <vt:lpstr>ST_27</vt:lpstr>
      <vt:lpstr>ST_28</vt:lpstr>
      <vt:lpstr>ST_3</vt:lpstr>
      <vt:lpstr>ST_4</vt:lpstr>
      <vt:lpstr>ST_5</vt:lpstr>
      <vt:lpstr>ST_6</vt:lpstr>
      <vt:lpstr>ST_7</vt:lpstr>
      <vt:lpstr>ST_8</vt:lpstr>
      <vt:lpstr>ST_9</vt:lpstr>
      <vt:lpstr>Supplementary_Works</vt:lpstr>
      <vt:lpstr>SupplementaryWorks_PM</vt:lpstr>
      <vt:lpstr>Switch_CapabilityUnit</vt:lpstr>
      <vt:lpstr>Switch_Contractor</vt:lpstr>
      <vt:lpstr>Switch_CostCentre</vt:lpstr>
      <vt:lpstr>Switch_CostType</vt:lpstr>
      <vt:lpstr>Switch_Descriptor</vt:lpstr>
      <vt:lpstr>Switch_Works</vt:lpstr>
      <vt:lpstr>SwitchConvert_CapabilityUnit</vt:lpstr>
      <vt:lpstr>SwitchConvert_Contractor</vt:lpstr>
      <vt:lpstr>SwitchConvert_CostCentre</vt:lpstr>
      <vt:lpstr>SwitchConvert_CostType</vt:lpstr>
      <vt:lpstr>SwitchConvert_Descriptor</vt:lpstr>
      <vt:lpstr>SwitchConvert_Works</vt:lpstr>
      <vt:lpstr>Systems</vt:lpstr>
      <vt:lpstr>TCUpdateSourceData</vt:lpstr>
      <vt:lpstr>tdd</vt:lpstr>
      <vt:lpstr>TIbloc1</vt:lpstr>
      <vt:lpstr>TIMAN1</vt:lpstr>
      <vt:lpstr>TimelineIn</vt:lpstr>
      <vt:lpstr>TIMGE1</vt:lpstr>
      <vt:lpstr>TIMMO1</vt:lpstr>
      <vt:lpstr>TIMQU1</vt:lpstr>
      <vt:lpstr>TotalPeriods</vt:lpstr>
      <vt:lpstr>TrafficSignal_Design</vt:lpstr>
      <vt:lpstr>TrafficSignal_Installation</vt:lpstr>
      <vt:lpstr>TrafficSignal_Systems</vt:lpstr>
      <vt:lpstr>tt</vt:lpstr>
      <vt:lpstr>Work</vt:lpstr>
      <vt:lpstr>YearCounter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Jacl</cp:lastModifiedBy>
  <dcterms:created xsi:type="dcterms:W3CDTF">2013-05-24T15:48:50Z</dcterms:created>
  <dcterms:modified xsi:type="dcterms:W3CDTF">2013-10-29T21:40:02Z</dcterms:modified>
</cp:coreProperties>
</file>