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30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<sst xmlns="http://schemas.openxmlformats.org/spreadsheetml/2006/main" count="57" uniqueCount="15">
  <si>
    <t>面源</t>
  </si>
  <si>
    <t>Water ρ=1g/cm3</t>
  </si>
  <si>
    <t>Pb   Z=82   A=207   I=823eV   ρ=11.35g/cm3</t>
  </si>
  <si>
    <t>能量/MeV</t>
  </si>
  <si>
    <t>线衰减系数cm-1</t>
  </si>
  <si>
    <t>平均自由程</t>
  </si>
  <si>
    <t>平均自由程数</t>
  </si>
  <si>
    <t>厚度/mm</t>
  </si>
  <si>
    <t>总粒子数</t>
  </si>
  <si>
    <t>未散射粒子数</t>
  </si>
  <si>
    <t>总/未散射</t>
  </si>
  <si>
    <t>参考值</t>
  </si>
  <si>
    <t>偏差</t>
  </si>
  <si>
    <t>点源</t>
  </si>
  <si>
    <t>Concrete ρ?=2.4g/cm3</t>
  </si>
</sst>
</file>

<file path=xl/styles.xml><?xml version="1.0" encoding="utf-8"?>
<styleSheet xmlns="http://schemas.openxmlformats.org/spreadsheetml/2006/main">
  <numFmts count="6"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9" fillId="32" borderId="9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14" borderId="9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8" borderId="7" applyNumberFormat="0" applyAlignment="0" applyProtection="0">
      <alignment vertical="center"/>
    </xf>
    <xf numFmtId="0" fontId="8" fillId="14" borderId="5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5"/>
  <sheetViews>
    <sheetView tabSelected="1" topLeftCell="F25" workbookViewId="0">
      <selection activeCell="P44" sqref="P44"/>
    </sheetView>
  </sheetViews>
  <sheetFormatPr defaultColWidth="9" defaultRowHeight="15"/>
  <cols>
    <col min="1" max="1" width="9" style="1"/>
    <col min="2" max="2" width="15.625" style="1" customWidth="1"/>
    <col min="3" max="4" width="12.625" style="1" customWidth="1"/>
    <col min="5" max="6" width="12.625" style="1"/>
    <col min="7" max="7" width="11.625" style="1" customWidth="1"/>
    <col min="8" max="9" width="12.625" style="1"/>
    <col min="10" max="10" width="9" style="1"/>
    <col min="11" max="11" width="12.625" style="1"/>
    <col min="12" max="12" width="15.625" style="1" customWidth="1"/>
    <col min="13" max="14" width="12.625" style="1" customWidth="1"/>
    <col min="15" max="16" width="12.625" style="1"/>
    <col min="17" max="17" width="11.625" style="1" customWidth="1"/>
    <col min="18" max="21" width="12.625" style="1"/>
    <col min="22" max="22" width="9" style="1"/>
    <col min="23" max="23" width="14.625" style="1" customWidth="1"/>
    <col min="24" max="24" width="11.625" style="1" customWidth="1"/>
    <col min="25" max="25" width="12.5" style="1" customWidth="1"/>
    <col min="26" max="26" width="12.125" style="1" customWidth="1"/>
    <col min="27" max="16384" width="9" style="1"/>
  </cols>
  <sheetData>
    <row r="1" spans="1:21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2" t="s">
        <v>2</v>
      </c>
      <c r="M1" s="2"/>
      <c r="N1" s="2"/>
      <c r="O1" s="2"/>
      <c r="P1" s="2"/>
      <c r="Q1" s="2"/>
      <c r="R1" s="2"/>
      <c r="S1" s="2"/>
      <c r="T1" s="2"/>
      <c r="U1" s="2"/>
    </row>
    <row r="2" spans="1:21">
      <c r="A2" s="2"/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2" t="s">
        <v>12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T2" s="4" t="s">
        <v>11</v>
      </c>
      <c r="U2" s="2" t="s">
        <v>12</v>
      </c>
    </row>
    <row r="3" spans="1:21">
      <c r="A3" s="2"/>
      <c r="B3" s="4">
        <v>0.5</v>
      </c>
      <c r="C3" s="4">
        <f>1*0.09687</f>
        <v>0.09687</v>
      </c>
      <c r="D3" s="4">
        <f t="shared" ref="D3:D32" si="0">1/C3</f>
        <v>10.3231134510168</v>
      </c>
      <c r="E3" s="4">
        <v>2</v>
      </c>
      <c r="F3" s="4">
        <f t="shared" ref="F3:F32" si="1">D3*E3*10</f>
        <v>206.462269020337</v>
      </c>
      <c r="G3" s="4">
        <v>7</v>
      </c>
      <c r="H3" s="4">
        <v>4</v>
      </c>
      <c r="I3" s="6">
        <f>G3/H3</f>
        <v>1.75</v>
      </c>
      <c r="J3" s="6">
        <v>4.29</v>
      </c>
      <c r="K3" s="2">
        <f>ABS(I3-J3)/J3</f>
        <v>0.592074592074592</v>
      </c>
      <c r="L3" s="4">
        <v>0.5</v>
      </c>
      <c r="M3" s="4">
        <f>11.35*0.1614</f>
        <v>1.83189</v>
      </c>
      <c r="N3" s="4">
        <f t="shared" ref="N3:N32" si="2">1/M3</f>
        <v>0.545884305280339</v>
      </c>
      <c r="O3" s="4">
        <v>2</v>
      </c>
      <c r="P3" s="4">
        <f t="shared" ref="P3:P32" si="3">N3*O3*10</f>
        <v>10.9176861056068</v>
      </c>
      <c r="Q3" s="4">
        <v>7</v>
      </c>
      <c r="R3" s="4">
        <v>4</v>
      </c>
      <c r="S3" s="6">
        <f>Q3/R3</f>
        <v>1.75</v>
      </c>
      <c r="T3" s="6">
        <v>1.39</v>
      </c>
      <c r="U3" s="2">
        <f>ABS(S3-T3)/T3</f>
        <v>0.258992805755396</v>
      </c>
    </row>
    <row r="4" spans="1:21">
      <c r="A4" s="2"/>
      <c r="B4" s="5">
        <v>1</v>
      </c>
      <c r="C4" s="4">
        <f>1*0.07072</f>
        <v>0.07072</v>
      </c>
      <c r="D4" s="4">
        <f t="shared" si="0"/>
        <v>14.1402714932127</v>
      </c>
      <c r="E4" s="4">
        <v>2</v>
      </c>
      <c r="F4" s="4">
        <f t="shared" si="1"/>
        <v>282.805429864253</v>
      </c>
      <c r="G4" s="4">
        <f>52990-888</f>
        <v>52102</v>
      </c>
      <c r="H4" s="4">
        <v>13455</v>
      </c>
      <c r="I4" s="6">
        <f t="shared" ref="I4:I32" si="4">G4/H4</f>
        <v>3.87231512448904</v>
      </c>
      <c r="J4" s="6">
        <v>3.39</v>
      </c>
      <c r="K4" s="2"/>
      <c r="L4" s="5">
        <v>1</v>
      </c>
      <c r="M4" s="4">
        <f>11.35*0.07102</f>
        <v>0.806077</v>
      </c>
      <c r="N4" s="4">
        <f t="shared" si="2"/>
        <v>1.2405762724901</v>
      </c>
      <c r="O4" s="4">
        <v>2</v>
      </c>
      <c r="P4" s="4">
        <f t="shared" si="3"/>
        <v>24.8115254498019</v>
      </c>
      <c r="Q4" s="4">
        <f>76986-888</f>
        <v>76098</v>
      </c>
      <c r="R4" s="4">
        <v>14201</v>
      </c>
      <c r="S4" s="6">
        <f t="shared" ref="S4:S32" si="5">Q4/R4</f>
        <v>5.35863671572424</v>
      </c>
      <c r="T4" s="6">
        <v>1.68</v>
      </c>
      <c r="U4" s="2">
        <f t="shared" ref="U4:U32" si="6">ABS(S4-T4)/T4</f>
        <v>2.18966471174062</v>
      </c>
    </row>
    <row r="5" spans="1:21">
      <c r="A5" s="2"/>
      <c r="B5" s="5">
        <v>2</v>
      </c>
      <c r="C5" s="4">
        <f>1*0.04942</f>
        <v>0.04942</v>
      </c>
      <c r="D5" s="4">
        <f t="shared" si="0"/>
        <v>20.2347227842979</v>
      </c>
      <c r="E5" s="4">
        <v>2</v>
      </c>
      <c r="F5" s="4">
        <f t="shared" si="1"/>
        <v>404.694455685957</v>
      </c>
      <c r="G5" s="4">
        <f>55985-888</f>
        <v>55097</v>
      </c>
      <c r="H5" s="4">
        <v>13332</v>
      </c>
      <c r="I5" s="6">
        <f t="shared" si="4"/>
        <v>4.13268826882688</v>
      </c>
      <c r="J5" s="6">
        <v>2.63</v>
      </c>
      <c r="K5" s="2"/>
      <c r="L5" s="5">
        <v>2</v>
      </c>
      <c r="M5" s="4">
        <f>11.35*0.04606</f>
        <v>0.522781</v>
      </c>
      <c r="N5" s="4">
        <f t="shared" si="2"/>
        <v>1.91284687086945</v>
      </c>
      <c r="O5" s="4">
        <v>2</v>
      </c>
      <c r="P5" s="4">
        <f t="shared" si="3"/>
        <v>38.2569374173889</v>
      </c>
      <c r="Q5" s="4">
        <f>74098-888</f>
        <v>73210</v>
      </c>
      <c r="R5" s="4">
        <v>13768</v>
      </c>
      <c r="S5" s="6">
        <f t="shared" si="5"/>
        <v>5.31740267286461</v>
      </c>
      <c r="T5" s="6">
        <v>1.76</v>
      </c>
      <c r="U5" s="2">
        <f t="shared" si="6"/>
        <v>2.02125151867308</v>
      </c>
    </row>
    <row r="6" spans="1:21">
      <c r="A6" s="2"/>
      <c r="B6" s="5">
        <v>3</v>
      </c>
      <c r="C6" s="4">
        <f>1*0.03969</f>
        <v>0.03969</v>
      </c>
      <c r="D6" s="4">
        <f t="shared" si="0"/>
        <v>25.1952632905014</v>
      </c>
      <c r="E6" s="4">
        <v>2</v>
      </c>
      <c r="F6" s="4">
        <f t="shared" si="1"/>
        <v>503.905265810028</v>
      </c>
      <c r="G6" s="4">
        <f>58147-888</f>
        <v>57259</v>
      </c>
      <c r="H6" s="4">
        <v>13351</v>
      </c>
      <c r="I6" s="6">
        <f t="shared" si="4"/>
        <v>4.2887424162984</v>
      </c>
      <c r="J6" s="6">
        <v>2.31</v>
      </c>
      <c r="K6" s="2"/>
      <c r="L6" s="5">
        <v>3</v>
      </c>
      <c r="M6" s="4">
        <f>11.35*0.04234</f>
        <v>0.480559</v>
      </c>
      <c r="N6" s="4">
        <f t="shared" si="2"/>
        <v>2.08090994029869</v>
      </c>
      <c r="O6" s="4">
        <v>2</v>
      </c>
      <c r="P6" s="4">
        <f t="shared" si="3"/>
        <v>41.6181988059739</v>
      </c>
      <c r="Q6" s="4">
        <f>73858-888</f>
        <v>72970</v>
      </c>
      <c r="R6" s="4">
        <v>13544</v>
      </c>
      <c r="S6" s="6">
        <f t="shared" si="5"/>
        <v>5.38762551683402</v>
      </c>
      <c r="T6" s="6">
        <v>1.71</v>
      </c>
      <c r="U6" s="2">
        <f t="shared" si="6"/>
        <v>2.15065819697896</v>
      </c>
    </row>
    <row r="7" spans="1:21">
      <c r="A7" s="2"/>
      <c r="B7" s="5">
        <v>4</v>
      </c>
      <c r="C7" s="4">
        <f>1*0.03403</f>
        <v>0.03403</v>
      </c>
      <c r="D7" s="4">
        <f t="shared" si="0"/>
        <v>29.385836027035</v>
      </c>
      <c r="E7" s="4">
        <v>2</v>
      </c>
      <c r="F7" s="4">
        <f t="shared" si="1"/>
        <v>587.716720540699</v>
      </c>
      <c r="G7" s="4">
        <f>59764-888</f>
        <v>58876</v>
      </c>
      <c r="H7" s="4">
        <v>13283</v>
      </c>
      <c r="I7" s="6">
        <f t="shared" si="4"/>
        <v>4.43243243243243</v>
      </c>
      <c r="J7" s="7">
        <v>2.1</v>
      </c>
      <c r="K7" s="2"/>
      <c r="L7" s="5">
        <v>4</v>
      </c>
      <c r="M7" s="4">
        <f>11.35*0.04197</f>
        <v>0.4763595</v>
      </c>
      <c r="N7" s="4">
        <f t="shared" si="2"/>
        <v>2.09925486948408</v>
      </c>
      <c r="O7" s="4">
        <v>2</v>
      </c>
      <c r="P7" s="4">
        <f t="shared" si="3"/>
        <v>41.9850973896815</v>
      </c>
      <c r="Q7" s="4">
        <f>74090-888</f>
        <v>73202</v>
      </c>
      <c r="R7" s="4">
        <v>13182</v>
      </c>
      <c r="S7" s="6">
        <f t="shared" si="5"/>
        <v>5.55317857684722</v>
      </c>
      <c r="T7" s="6">
        <v>1.56</v>
      </c>
      <c r="U7" s="2">
        <f t="shared" si="6"/>
        <v>2.55972985695334</v>
      </c>
    </row>
    <row r="8" spans="1:21">
      <c r="A8" s="2"/>
      <c r="B8" s="5">
        <v>8</v>
      </c>
      <c r="C8" s="4">
        <f>1*0.02429</f>
        <v>0.02429</v>
      </c>
      <c r="D8" s="4">
        <f t="shared" si="0"/>
        <v>41.1692054343351</v>
      </c>
      <c r="E8" s="4">
        <v>2</v>
      </c>
      <c r="F8" s="4">
        <f t="shared" si="1"/>
        <v>823.384108686702</v>
      </c>
      <c r="G8" s="4">
        <f>63399-888</f>
        <v>62511</v>
      </c>
      <c r="H8" s="4">
        <v>13033</v>
      </c>
      <c r="I8" s="6">
        <f t="shared" si="4"/>
        <v>4.7963630783396</v>
      </c>
      <c r="J8" s="6">
        <v>1.69</v>
      </c>
      <c r="K8" s="2"/>
      <c r="L8" s="5">
        <v>8</v>
      </c>
      <c r="M8" s="4">
        <f>11.35*0.04675</f>
        <v>0.5306125</v>
      </c>
      <c r="N8" s="4">
        <f t="shared" si="2"/>
        <v>1.88461447855073</v>
      </c>
      <c r="O8" s="4">
        <v>2</v>
      </c>
      <c r="P8" s="4">
        <f t="shared" si="3"/>
        <v>37.6922895710146</v>
      </c>
      <c r="Q8" s="4">
        <f>69960-888</f>
        <v>69072</v>
      </c>
      <c r="R8" s="4">
        <v>12562</v>
      </c>
      <c r="S8" s="6">
        <f t="shared" si="5"/>
        <v>5.49848750199013</v>
      </c>
      <c r="T8" s="7">
        <v>1.3</v>
      </c>
      <c r="U8" s="2">
        <f t="shared" si="6"/>
        <v>3.22960577076164</v>
      </c>
    </row>
    <row r="9" spans="1:21">
      <c r="A9" s="2"/>
      <c r="B9" s="4">
        <v>0.5</v>
      </c>
      <c r="C9" s="4">
        <f>1*0.09687</f>
        <v>0.09687</v>
      </c>
      <c r="D9" s="4">
        <f t="shared" si="0"/>
        <v>10.3231134510168</v>
      </c>
      <c r="E9" s="4">
        <v>4</v>
      </c>
      <c r="F9" s="4">
        <f t="shared" si="1"/>
        <v>412.924538040673</v>
      </c>
      <c r="G9" s="4">
        <f>84711-888</f>
        <v>83823</v>
      </c>
      <c r="H9" s="4">
        <v>1861</v>
      </c>
      <c r="I9" s="6">
        <f t="shared" si="4"/>
        <v>45.0419129500269</v>
      </c>
      <c r="J9" s="6">
        <v>9.05</v>
      </c>
      <c r="K9" s="2"/>
      <c r="L9" s="4">
        <v>0.5</v>
      </c>
      <c r="M9" s="4">
        <f>11.35*0.1614</f>
        <v>1.83189</v>
      </c>
      <c r="N9" s="4">
        <f t="shared" si="2"/>
        <v>0.545884305280339</v>
      </c>
      <c r="O9" s="4">
        <v>4</v>
      </c>
      <c r="P9" s="4">
        <f t="shared" si="3"/>
        <v>21.8353722112136</v>
      </c>
      <c r="Q9" s="4">
        <f>97365-888</f>
        <v>96477</v>
      </c>
      <c r="R9" s="4">
        <v>2306</v>
      </c>
      <c r="S9" s="6">
        <f t="shared" si="5"/>
        <v>41.8373807458803</v>
      </c>
      <c r="T9" s="6">
        <v>1.63</v>
      </c>
      <c r="U9" s="2">
        <f t="shared" si="6"/>
        <v>24.6671047520738</v>
      </c>
    </row>
    <row r="10" spans="1:21">
      <c r="A10" s="2"/>
      <c r="B10" s="5">
        <v>1</v>
      </c>
      <c r="C10" s="4">
        <f>1*0.07072</f>
        <v>0.07072</v>
      </c>
      <c r="D10" s="4">
        <f t="shared" si="0"/>
        <v>14.1402714932127</v>
      </c>
      <c r="E10" s="4">
        <v>4</v>
      </c>
      <c r="F10" s="4">
        <f t="shared" si="1"/>
        <v>565.610859728507</v>
      </c>
      <c r="G10" s="4">
        <f>86770-888</f>
        <v>85882</v>
      </c>
      <c r="H10" s="4">
        <v>1841</v>
      </c>
      <c r="I10" s="6">
        <f t="shared" si="4"/>
        <v>46.6496469310158</v>
      </c>
      <c r="J10" s="6">
        <v>6.27</v>
      </c>
      <c r="K10" s="2"/>
      <c r="L10" s="5">
        <v>1</v>
      </c>
      <c r="M10" s="4">
        <f>11.35*0.07102</f>
        <v>0.806077</v>
      </c>
      <c r="N10" s="4">
        <f t="shared" si="2"/>
        <v>1.2405762724901</v>
      </c>
      <c r="O10" s="4">
        <v>4</v>
      </c>
      <c r="P10" s="4">
        <f t="shared" si="3"/>
        <v>49.6230508996039</v>
      </c>
      <c r="Q10" s="4">
        <f>96378-888</f>
        <v>95490</v>
      </c>
      <c r="R10" s="4">
        <v>2074</v>
      </c>
      <c r="S10" s="6">
        <f t="shared" si="5"/>
        <v>46.0414657666345</v>
      </c>
      <c r="T10" s="6">
        <v>2.18</v>
      </c>
      <c r="U10" s="2">
        <f t="shared" si="6"/>
        <v>20.1199384250617</v>
      </c>
    </row>
    <row r="11" spans="1:21">
      <c r="A11" s="2"/>
      <c r="B11" s="5">
        <v>2</v>
      </c>
      <c r="C11" s="4">
        <f>1*0.04942</f>
        <v>0.04942</v>
      </c>
      <c r="D11" s="4">
        <f t="shared" si="0"/>
        <v>20.2347227842979</v>
      </c>
      <c r="E11" s="4">
        <v>4</v>
      </c>
      <c r="F11" s="4">
        <f t="shared" si="1"/>
        <v>809.388911371914</v>
      </c>
      <c r="G11" s="4">
        <f>89573-888</f>
        <v>88685</v>
      </c>
      <c r="H11" s="4">
        <v>1829</v>
      </c>
      <c r="I11" s="6">
        <f t="shared" si="4"/>
        <v>48.4882449425916</v>
      </c>
      <c r="J11" s="6">
        <v>4.28</v>
      </c>
      <c r="K11" s="2"/>
      <c r="L11" s="5">
        <v>2</v>
      </c>
      <c r="M11" s="4">
        <f>11.35*0.04606</f>
        <v>0.522781</v>
      </c>
      <c r="N11" s="4">
        <f t="shared" si="2"/>
        <v>1.91284687086945</v>
      </c>
      <c r="O11" s="4">
        <v>4</v>
      </c>
      <c r="P11" s="4">
        <f t="shared" si="3"/>
        <v>76.5138748347779</v>
      </c>
      <c r="Q11" s="4">
        <f>95568-888</f>
        <v>94680</v>
      </c>
      <c r="R11" s="4">
        <v>1947</v>
      </c>
      <c r="S11" s="6">
        <f t="shared" si="5"/>
        <v>48.6286594761171</v>
      </c>
      <c r="T11" s="6">
        <v>2.41</v>
      </c>
      <c r="U11" s="2">
        <f t="shared" si="6"/>
        <v>19.1778670025382</v>
      </c>
    </row>
    <row r="12" spans="1:21">
      <c r="A12" s="2"/>
      <c r="B12" s="5">
        <v>3</v>
      </c>
      <c r="C12" s="4">
        <f>1*0.03969</f>
        <v>0.03969</v>
      </c>
      <c r="D12" s="4">
        <f t="shared" si="0"/>
        <v>25.1952632905014</v>
      </c>
      <c r="E12" s="4">
        <v>4</v>
      </c>
      <c r="F12" s="4">
        <f t="shared" si="1"/>
        <v>1007.81053162006</v>
      </c>
      <c r="G12" s="4">
        <f>90782-888</f>
        <v>89894</v>
      </c>
      <c r="H12" s="4">
        <v>1857</v>
      </c>
      <c r="I12" s="6">
        <f t="shared" si="4"/>
        <v>48.4081852450188</v>
      </c>
      <c r="J12" s="6">
        <v>3.57</v>
      </c>
      <c r="K12" s="2"/>
      <c r="L12" s="5">
        <v>3</v>
      </c>
      <c r="M12" s="4">
        <f>11.35*0.04234</f>
        <v>0.480559</v>
      </c>
      <c r="N12" s="4">
        <f t="shared" si="2"/>
        <v>2.08090994029869</v>
      </c>
      <c r="O12" s="4">
        <v>4</v>
      </c>
      <c r="P12" s="4">
        <f t="shared" si="3"/>
        <v>83.2363976119478</v>
      </c>
      <c r="Q12" s="4">
        <f>95340-888</f>
        <v>94452</v>
      </c>
      <c r="R12" s="4">
        <v>1880</v>
      </c>
      <c r="S12" s="6">
        <f t="shared" si="5"/>
        <v>50.2404255319149</v>
      </c>
      <c r="T12" s="6">
        <v>2.42</v>
      </c>
      <c r="U12" s="2">
        <f t="shared" si="6"/>
        <v>19.7605064181467</v>
      </c>
    </row>
    <row r="13" spans="1:21">
      <c r="A13" s="2"/>
      <c r="B13" s="5">
        <v>4</v>
      </c>
      <c r="C13" s="4">
        <f>1*0.03403</f>
        <v>0.03403</v>
      </c>
      <c r="D13" s="4">
        <f t="shared" si="0"/>
        <v>29.385836027035</v>
      </c>
      <c r="E13" s="4">
        <v>4</v>
      </c>
      <c r="F13" s="4">
        <f t="shared" si="1"/>
        <v>1175.4334410814</v>
      </c>
      <c r="G13" s="4">
        <f>91616-888</f>
        <v>90728</v>
      </c>
      <c r="H13" s="4">
        <v>1864</v>
      </c>
      <c r="I13" s="6">
        <f t="shared" si="4"/>
        <v>48.6738197424893</v>
      </c>
      <c r="J13" s="6">
        <v>3.12</v>
      </c>
      <c r="K13" s="2"/>
      <c r="L13" s="5">
        <v>4</v>
      </c>
      <c r="M13" s="4">
        <f>11.35*0.04197</f>
        <v>0.4763595</v>
      </c>
      <c r="N13" s="4">
        <f t="shared" si="2"/>
        <v>2.09925486948408</v>
      </c>
      <c r="O13" s="4">
        <v>4</v>
      </c>
      <c r="P13" s="4">
        <f t="shared" si="3"/>
        <v>83.9701947793631</v>
      </c>
      <c r="Q13" s="4">
        <f>95392-888</f>
        <v>94504</v>
      </c>
      <c r="R13" s="4">
        <v>1791</v>
      </c>
      <c r="S13" s="6">
        <f t="shared" si="5"/>
        <v>52.7660524846454</v>
      </c>
      <c r="T13" s="6">
        <v>2.18</v>
      </c>
      <c r="U13" s="2">
        <f t="shared" si="6"/>
        <v>23.2046112314887</v>
      </c>
    </row>
    <row r="14" spans="1:21">
      <c r="A14" s="2"/>
      <c r="B14" s="5">
        <v>8</v>
      </c>
      <c r="C14" s="4">
        <f>1*0.02429</f>
        <v>0.02429</v>
      </c>
      <c r="D14" s="4">
        <f t="shared" si="0"/>
        <v>41.1692054343351</v>
      </c>
      <c r="E14" s="4">
        <v>4</v>
      </c>
      <c r="F14" s="4">
        <f t="shared" si="1"/>
        <v>1646.7682173734</v>
      </c>
      <c r="G14" s="4">
        <f>93258-888</f>
        <v>92370</v>
      </c>
      <c r="H14" s="4">
        <v>1782</v>
      </c>
      <c r="I14" s="6">
        <f t="shared" si="4"/>
        <v>51.8350168350168</v>
      </c>
      <c r="J14" s="7">
        <v>2.3</v>
      </c>
      <c r="K14" s="2"/>
      <c r="L14" s="5">
        <v>8</v>
      </c>
      <c r="M14" s="4">
        <f>11.35*0.04675</f>
        <v>0.5306125</v>
      </c>
      <c r="N14" s="4">
        <f t="shared" si="2"/>
        <v>1.88461447855073</v>
      </c>
      <c r="O14" s="4">
        <v>4</v>
      </c>
      <c r="P14" s="4">
        <f t="shared" si="3"/>
        <v>75.3845791420293</v>
      </c>
      <c r="Q14" s="4">
        <f>94327-888</f>
        <v>93439</v>
      </c>
      <c r="R14" s="4">
        <v>1677</v>
      </c>
      <c r="S14" s="6">
        <f t="shared" si="5"/>
        <v>55.7179487179487</v>
      </c>
      <c r="T14" s="6">
        <v>1.69</v>
      </c>
      <c r="U14" s="2">
        <f t="shared" si="6"/>
        <v>31.9692004248217</v>
      </c>
    </row>
    <row r="15" spans="1:21">
      <c r="A15" s="2"/>
      <c r="B15" s="4">
        <v>0.5</v>
      </c>
      <c r="C15" s="4">
        <f>1*0.09687</f>
        <v>0.09687</v>
      </c>
      <c r="D15" s="4">
        <f t="shared" si="0"/>
        <v>10.3231134510168</v>
      </c>
      <c r="E15" s="4">
        <v>7</v>
      </c>
      <c r="F15" s="4">
        <f t="shared" si="1"/>
        <v>722.617941571178</v>
      </c>
      <c r="G15" s="4">
        <f>98909-888</f>
        <v>98021</v>
      </c>
      <c r="H15" s="4">
        <v>85</v>
      </c>
      <c r="I15" s="6">
        <f t="shared" si="4"/>
        <v>1153.18823529412</v>
      </c>
      <c r="J15" s="6">
        <v>20</v>
      </c>
      <c r="K15" s="2"/>
      <c r="L15" s="4">
        <v>0.5</v>
      </c>
      <c r="M15" s="4">
        <f>11.35*0.1614</f>
        <v>1.83189</v>
      </c>
      <c r="N15" s="4">
        <f t="shared" si="2"/>
        <v>0.545884305280339</v>
      </c>
      <c r="O15" s="4">
        <v>7</v>
      </c>
      <c r="P15" s="4">
        <f t="shared" si="3"/>
        <v>38.2119013696237</v>
      </c>
      <c r="Q15" s="4">
        <f>100641-888</f>
        <v>99753</v>
      </c>
      <c r="R15" s="4">
        <v>163</v>
      </c>
      <c r="S15" s="6">
        <f t="shared" si="5"/>
        <v>611.981595092025</v>
      </c>
      <c r="T15" s="6">
        <v>1.87</v>
      </c>
      <c r="U15" s="2">
        <f t="shared" si="6"/>
        <v>326.262885075949</v>
      </c>
    </row>
    <row r="16" spans="1:21">
      <c r="A16" s="2"/>
      <c r="B16" s="5">
        <v>1</v>
      </c>
      <c r="C16" s="4">
        <f>1*0.07072</f>
        <v>0.07072</v>
      </c>
      <c r="D16" s="4">
        <f t="shared" si="0"/>
        <v>14.1402714932127</v>
      </c>
      <c r="E16" s="4">
        <v>7</v>
      </c>
      <c r="F16" s="4">
        <f t="shared" si="1"/>
        <v>989.819004524887</v>
      </c>
      <c r="G16" s="4">
        <f>99424-888</f>
        <v>98536</v>
      </c>
      <c r="H16" s="4">
        <v>84</v>
      </c>
      <c r="I16" s="6">
        <f t="shared" si="4"/>
        <v>1173.04761904762</v>
      </c>
      <c r="J16" s="6">
        <v>11.5</v>
      </c>
      <c r="K16" s="2"/>
      <c r="L16" s="5">
        <v>1</v>
      </c>
      <c r="M16" s="4">
        <f>11.35*0.07102</f>
        <v>0.806077</v>
      </c>
      <c r="N16" s="4">
        <f t="shared" si="2"/>
        <v>1.2405762724901</v>
      </c>
      <c r="O16" s="4">
        <v>7</v>
      </c>
      <c r="P16" s="4">
        <f t="shared" si="3"/>
        <v>86.8403390743068</v>
      </c>
      <c r="Q16" s="4">
        <f>100581-888</f>
        <v>99693</v>
      </c>
      <c r="R16" s="4">
        <v>100</v>
      </c>
      <c r="S16" s="6">
        <f t="shared" si="5"/>
        <v>996.93</v>
      </c>
      <c r="T16" s="7">
        <v>2.8</v>
      </c>
      <c r="U16" s="2">
        <f t="shared" si="6"/>
        <v>355.046428571429</v>
      </c>
    </row>
    <row r="17" spans="1:21">
      <c r="A17" s="2"/>
      <c r="B17" s="5">
        <v>2</v>
      </c>
      <c r="C17" s="4">
        <f>1*0.04942</f>
        <v>0.04942</v>
      </c>
      <c r="D17" s="4">
        <f t="shared" si="0"/>
        <v>20.2347227842979</v>
      </c>
      <c r="E17" s="4">
        <v>7</v>
      </c>
      <c r="F17" s="4">
        <f t="shared" si="1"/>
        <v>1416.43059490085</v>
      </c>
      <c r="G17" s="4">
        <f>99910-888</f>
        <v>99022</v>
      </c>
      <c r="H17" s="4">
        <v>81</v>
      </c>
      <c r="I17" s="6">
        <f t="shared" si="4"/>
        <v>1222.49382716049</v>
      </c>
      <c r="J17" s="6">
        <v>9.96</v>
      </c>
      <c r="K17" s="2"/>
      <c r="L17" s="5">
        <v>2</v>
      </c>
      <c r="M17" s="4">
        <f>11.35*0.04606</f>
        <v>0.522781</v>
      </c>
      <c r="N17" s="4">
        <f t="shared" si="2"/>
        <v>1.91284687086945</v>
      </c>
      <c r="O17" s="4">
        <v>7</v>
      </c>
      <c r="P17" s="4">
        <f t="shared" si="3"/>
        <v>133.899280960861</v>
      </c>
      <c r="Q17" s="4">
        <f>100504-888</f>
        <v>99616</v>
      </c>
      <c r="R17" s="4">
        <v>88</v>
      </c>
      <c r="S17" s="6">
        <f t="shared" si="5"/>
        <v>1132</v>
      </c>
      <c r="T17" s="6">
        <v>3.36</v>
      </c>
      <c r="U17" s="2">
        <f t="shared" si="6"/>
        <v>335.904761904762</v>
      </c>
    </row>
    <row r="18" spans="1:21">
      <c r="A18" s="2"/>
      <c r="B18" s="5">
        <v>3</v>
      </c>
      <c r="C18" s="4">
        <f>1*0.03969</f>
        <v>0.03969</v>
      </c>
      <c r="D18" s="4">
        <f t="shared" si="0"/>
        <v>25.1952632905014</v>
      </c>
      <c r="E18" s="4">
        <v>7</v>
      </c>
      <c r="F18" s="4">
        <f t="shared" si="1"/>
        <v>1763.6684303351</v>
      </c>
      <c r="G18" s="4">
        <f>100070-888</f>
        <v>99182</v>
      </c>
      <c r="H18" s="4">
        <v>76</v>
      </c>
      <c r="I18" s="6">
        <f t="shared" si="4"/>
        <v>1305.02631578947</v>
      </c>
      <c r="J18" s="6">
        <v>5.51</v>
      </c>
      <c r="K18" s="2"/>
      <c r="L18" s="5">
        <v>3</v>
      </c>
      <c r="M18" s="4">
        <f>11.35*0.04234</f>
        <v>0.480559</v>
      </c>
      <c r="N18" s="4">
        <f t="shared" si="2"/>
        <v>2.08090994029869</v>
      </c>
      <c r="O18" s="4">
        <v>7</v>
      </c>
      <c r="P18" s="4">
        <f t="shared" si="3"/>
        <v>145.663695820909</v>
      </c>
      <c r="Q18" s="4">
        <f>100463-888</f>
        <v>99575</v>
      </c>
      <c r="R18" s="4">
        <v>101</v>
      </c>
      <c r="S18" s="6">
        <f t="shared" si="5"/>
        <v>985.891089108911</v>
      </c>
      <c r="T18" s="6">
        <v>3.55</v>
      </c>
      <c r="U18" s="2">
        <f t="shared" si="6"/>
        <v>276.715799748989</v>
      </c>
    </row>
    <row r="19" spans="1:21">
      <c r="A19" s="2"/>
      <c r="B19" s="5">
        <v>4</v>
      </c>
      <c r="C19" s="4">
        <f>1*0.03403</f>
        <v>0.03403</v>
      </c>
      <c r="D19" s="4">
        <f t="shared" si="0"/>
        <v>29.385836027035</v>
      </c>
      <c r="E19" s="4">
        <v>7</v>
      </c>
      <c r="F19" s="4">
        <f t="shared" si="1"/>
        <v>2057.00852189245</v>
      </c>
      <c r="G19" s="4">
        <f>100188-888</f>
        <v>99300</v>
      </c>
      <c r="H19" s="4">
        <v>73</v>
      </c>
      <c r="I19" s="6">
        <f t="shared" si="4"/>
        <v>1360.27397260274</v>
      </c>
      <c r="J19" s="6">
        <v>4.63</v>
      </c>
      <c r="K19" s="2"/>
      <c r="L19" s="5">
        <v>4</v>
      </c>
      <c r="M19" s="4">
        <f>11.35*0.04197</f>
        <v>0.4763595</v>
      </c>
      <c r="N19" s="4">
        <f t="shared" si="2"/>
        <v>2.09925486948408</v>
      </c>
      <c r="O19" s="4">
        <v>7</v>
      </c>
      <c r="P19" s="4">
        <f t="shared" si="3"/>
        <v>146.947840863885</v>
      </c>
      <c r="Q19" s="4">
        <f>100468-888</f>
        <v>99580</v>
      </c>
      <c r="R19" s="4">
        <v>97</v>
      </c>
      <c r="S19" s="6">
        <f t="shared" si="5"/>
        <v>1026.59793814433</v>
      </c>
      <c r="T19" s="6">
        <v>3.29</v>
      </c>
      <c r="U19" s="2">
        <f t="shared" si="6"/>
        <v>311.035847460283</v>
      </c>
    </row>
    <row r="20" spans="1:21">
      <c r="A20" s="2"/>
      <c r="B20" s="5">
        <v>8</v>
      </c>
      <c r="C20" s="4">
        <f>1*0.02429</f>
        <v>0.02429</v>
      </c>
      <c r="D20" s="4">
        <f t="shared" si="0"/>
        <v>41.1692054343351</v>
      </c>
      <c r="E20" s="4">
        <v>7</v>
      </c>
      <c r="F20" s="4">
        <f t="shared" si="1"/>
        <v>2881.84438040346</v>
      </c>
      <c r="G20" s="4">
        <f>100354-888</f>
        <v>99466</v>
      </c>
      <c r="H20" s="4">
        <v>72</v>
      </c>
      <c r="I20" s="6">
        <f t="shared" si="4"/>
        <v>1381.47222222222</v>
      </c>
      <c r="J20" s="6">
        <v>3.16</v>
      </c>
      <c r="K20" s="2"/>
      <c r="L20" s="5">
        <v>8</v>
      </c>
      <c r="M20" s="4">
        <f>11.35*0.04675</f>
        <v>0.5306125</v>
      </c>
      <c r="N20" s="4">
        <f t="shared" si="2"/>
        <v>1.88461447855073</v>
      </c>
      <c r="O20" s="4">
        <v>7</v>
      </c>
      <c r="P20" s="4">
        <f t="shared" si="3"/>
        <v>131.923013498551</v>
      </c>
      <c r="Q20" s="4">
        <f>100332-888</f>
        <v>99444</v>
      </c>
      <c r="R20" s="4">
        <v>72</v>
      </c>
      <c r="S20" s="6">
        <f t="shared" si="5"/>
        <v>1381.16666666667</v>
      </c>
      <c r="T20" s="6">
        <v>2.61</v>
      </c>
      <c r="U20" s="2">
        <f t="shared" si="6"/>
        <v>528.182630906769</v>
      </c>
    </row>
    <row r="21" spans="1:21">
      <c r="A21" s="2"/>
      <c r="B21" s="4">
        <v>0.5</v>
      </c>
      <c r="C21" s="4">
        <f>1*0.09687</f>
        <v>0.09687</v>
      </c>
      <c r="D21" s="4">
        <f t="shared" si="0"/>
        <v>10.3231134510168</v>
      </c>
      <c r="E21" s="4">
        <v>10</v>
      </c>
      <c r="F21" s="4">
        <f t="shared" si="1"/>
        <v>1032.31134510168</v>
      </c>
      <c r="G21" s="4">
        <f>100713-888</f>
        <v>99825</v>
      </c>
      <c r="H21" s="4">
        <v>4</v>
      </c>
      <c r="I21" s="6">
        <f t="shared" si="4"/>
        <v>24956.25</v>
      </c>
      <c r="J21" s="6">
        <v>35.9</v>
      </c>
      <c r="K21" s="2"/>
      <c r="L21" s="4">
        <v>0.5</v>
      </c>
      <c r="M21" s="4">
        <f>11.35*0.1614</f>
        <v>1.83189</v>
      </c>
      <c r="N21" s="4">
        <f t="shared" si="2"/>
        <v>0.545884305280339</v>
      </c>
      <c r="O21" s="4">
        <v>10</v>
      </c>
      <c r="P21" s="4">
        <f t="shared" si="3"/>
        <v>54.5884305280339</v>
      </c>
      <c r="Q21" s="4">
        <f>100877-888</f>
        <v>99989</v>
      </c>
      <c r="R21" s="4">
        <v>21</v>
      </c>
      <c r="S21" s="6">
        <f t="shared" si="5"/>
        <v>4761.38095238095</v>
      </c>
      <c r="T21" s="6">
        <v>2.08</v>
      </c>
      <c r="U21" s="2">
        <f t="shared" si="6"/>
        <v>2288.12545787546</v>
      </c>
    </row>
    <row r="22" spans="1:21">
      <c r="A22" s="2"/>
      <c r="B22" s="5">
        <v>1</v>
      </c>
      <c r="C22" s="4">
        <f>1*0.07072</f>
        <v>0.07072</v>
      </c>
      <c r="D22" s="4">
        <f t="shared" si="0"/>
        <v>14.1402714932127</v>
      </c>
      <c r="E22" s="4">
        <v>10</v>
      </c>
      <c r="F22" s="4">
        <f t="shared" si="1"/>
        <v>1414.02714932127</v>
      </c>
      <c r="G22" s="4">
        <f>100753-888</f>
        <v>99865</v>
      </c>
      <c r="H22" s="4">
        <v>4</v>
      </c>
      <c r="I22" s="6">
        <f t="shared" si="4"/>
        <v>24966.25</v>
      </c>
      <c r="J22" s="6">
        <v>18</v>
      </c>
      <c r="K22" s="2"/>
      <c r="L22" s="5">
        <v>1</v>
      </c>
      <c r="M22" s="4">
        <f>11.35*0.07102</f>
        <v>0.806077</v>
      </c>
      <c r="N22" s="4">
        <f t="shared" si="2"/>
        <v>1.2405762724901</v>
      </c>
      <c r="O22" s="4">
        <v>10</v>
      </c>
      <c r="P22" s="4">
        <f t="shared" si="3"/>
        <v>124.05762724901</v>
      </c>
      <c r="Q22" s="4">
        <f>100865-888</f>
        <v>99977</v>
      </c>
      <c r="R22" s="4">
        <v>8</v>
      </c>
      <c r="S22" s="6">
        <f t="shared" si="5"/>
        <v>12497.125</v>
      </c>
      <c r="T22" s="7">
        <v>3.4</v>
      </c>
      <c r="U22" s="2">
        <f t="shared" si="6"/>
        <v>3674.625</v>
      </c>
    </row>
    <row r="23" spans="1:21">
      <c r="A23" s="2"/>
      <c r="B23" s="5">
        <v>2</v>
      </c>
      <c r="C23" s="4">
        <f>1*0.04942</f>
        <v>0.04942</v>
      </c>
      <c r="D23" s="4">
        <f t="shared" si="0"/>
        <v>20.2347227842979</v>
      </c>
      <c r="E23" s="4">
        <v>10</v>
      </c>
      <c r="F23" s="4">
        <f t="shared" si="1"/>
        <v>2023.47227842979</v>
      </c>
      <c r="G23" s="4">
        <f>100817-888</f>
        <v>99929</v>
      </c>
      <c r="H23" s="4">
        <v>4</v>
      </c>
      <c r="I23" s="6">
        <f t="shared" si="4"/>
        <v>24982.25</v>
      </c>
      <c r="J23" s="6">
        <v>9.87</v>
      </c>
      <c r="K23" s="2"/>
      <c r="L23" s="5">
        <v>2</v>
      </c>
      <c r="M23" s="4">
        <f>11.35*0.04606</f>
        <v>0.522781</v>
      </c>
      <c r="N23" s="4">
        <f t="shared" si="2"/>
        <v>1.91284687086945</v>
      </c>
      <c r="O23" s="4">
        <v>10</v>
      </c>
      <c r="P23" s="4">
        <f t="shared" si="3"/>
        <v>191.284687086945</v>
      </c>
      <c r="Q23" s="4">
        <f>100871-888</f>
        <v>99983</v>
      </c>
      <c r="R23" s="4">
        <v>2</v>
      </c>
      <c r="S23" s="6">
        <f t="shared" si="5"/>
        <v>49991.5</v>
      </c>
      <c r="T23" s="6">
        <v>4.35</v>
      </c>
      <c r="U23" s="2">
        <f t="shared" si="6"/>
        <v>11491.2988505747</v>
      </c>
    </row>
    <row r="24" spans="1:21">
      <c r="A24" s="2"/>
      <c r="B24" s="5">
        <v>3</v>
      </c>
      <c r="C24" s="4">
        <f>1*0.03969</f>
        <v>0.03969</v>
      </c>
      <c r="D24" s="4">
        <f t="shared" si="0"/>
        <v>25.1952632905014</v>
      </c>
      <c r="E24" s="4">
        <v>10</v>
      </c>
      <c r="F24" s="4">
        <f t="shared" si="1"/>
        <v>2519.52632905014</v>
      </c>
      <c r="G24" s="4">
        <f>100835-888</f>
        <v>99947</v>
      </c>
      <c r="H24" s="4">
        <v>3</v>
      </c>
      <c r="I24" s="6">
        <f t="shared" si="4"/>
        <v>33315.6666666667</v>
      </c>
      <c r="J24" s="6">
        <v>7.48</v>
      </c>
      <c r="K24" s="2"/>
      <c r="L24" s="5">
        <v>3</v>
      </c>
      <c r="M24" s="4">
        <f>11.35*0.04234</f>
        <v>0.480559</v>
      </c>
      <c r="N24" s="4">
        <f t="shared" si="2"/>
        <v>2.08090994029869</v>
      </c>
      <c r="O24" s="4">
        <v>10</v>
      </c>
      <c r="P24" s="4">
        <f t="shared" si="3"/>
        <v>208.090994029869</v>
      </c>
      <c r="Q24" s="4">
        <f>100854-888</f>
        <v>99966</v>
      </c>
      <c r="R24" s="4">
        <v>8</v>
      </c>
      <c r="S24" s="6">
        <f t="shared" si="5"/>
        <v>12495.75</v>
      </c>
      <c r="T24" s="6">
        <v>4.82</v>
      </c>
      <c r="U24" s="2">
        <f t="shared" si="6"/>
        <v>2591.47925311203</v>
      </c>
    </row>
    <row r="25" spans="1:21">
      <c r="A25" s="2"/>
      <c r="B25" s="5">
        <v>4</v>
      </c>
      <c r="C25" s="4">
        <f>1*0.03403</f>
        <v>0.03403</v>
      </c>
      <c r="D25" s="4">
        <f t="shared" si="0"/>
        <v>29.385836027035</v>
      </c>
      <c r="E25" s="4">
        <v>10</v>
      </c>
      <c r="F25" s="4">
        <f t="shared" si="1"/>
        <v>2938.5836027035</v>
      </c>
      <c r="G25" s="4">
        <f>100842-888</f>
        <v>99954</v>
      </c>
      <c r="H25" s="4">
        <v>4</v>
      </c>
      <c r="I25" s="6">
        <f t="shared" si="4"/>
        <v>24988.5</v>
      </c>
      <c r="J25" s="6">
        <v>6.19</v>
      </c>
      <c r="K25" s="2"/>
      <c r="L25" s="5">
        <v>4</v>
      </c>
      <c r="M25" s="4">
        <f>11.35*0.04197</f>
        <v>0.4763595</v>
      </c>
      <c r="N25" s="4">
        <f t="shared" si="2"/>
        <v>2.09925486948408</v>
      </c>
      <c r="O25" s="4">
        <v>10</v>
      </c>
      <c r="P25" s="4">
        <f t="shared" si="3"/>
        <v>209.925486948408</v>
      </c>
      <c r="Q25" s="4">
        <f>100860-888</f>
        <v>99972</v>
      </c>
      <c r="R25" s="4">
        <v>6</v>
      </c>
      <c r="S25" s="6">
        <f t="shared" si="5"/>
        <v>16662</v>
      </c>
      <c r="T25" s="6">
        <v>4.69</v>
      </c>
      <c r="U25" s="2">
        <f t="shared" si="6"/>
        <v>3551.66524520256</v>
      </c>
    </row>
    <row r="26" spans="1:21">
      <c r="A26" s="2"/>
      <c r="B26" s="5">
        <v>8</v>
      </c>
      <c r="C26" s="4">
        <f>1*0.02429</f>
        <v>0.02429</v>
      </c>
      <c r="D26" s="4">
        <f t="shared" si="0"/>
        <v>41.1692054343351</v>
      </c>
      <c r="E26" s="4">
        <v>10</v>
      </c>
      <c r="F26" s="4">
        <f t="shared" si="1"/>
        <v>4116.92054343351</v>
      </c>
      <c r="G26" s="4">
        <f>100857-888</f>
        <v>99969</v>
      </c>
      <c r="H26" s="4">
        <v>2</v>
      </c>
      <c r="I26" s="6">
        <f t="shared" si="4"/>
        <v>49984.5</v>
      </c>
      <c r="J26" s="6">
        <v>4</v>
      </c>
      <c r="K26" s="2"/>
      <c r="L26" s="5">
        <v>8</v>
      </c>
      <c r="M26" s="4">
        <f>11.35*0.04675</f>
        <v>0.5306125</v>
      </c>
      <c r="N26" s="4">
        <f t="shared" si="2"/>
        <v>1.88461447855073</v>
      </c>
      <c r="O26" s="4">
        <v>10</v>
      </c>
      <c r="P26" s="4">
        <f t="shared" si="3"/>
        <v>188.461447855073</v>
      </c>
      <c r="Q26" s="4">
        <f>100857-888</f>
        <v>99969</v>
      </c>
      <c r="R26" s="4">
        <v>1</v>
      </c>
      <c r="S26" s="6">
        <f t="shared" si="5"/>
        <v>99969</v>
      </c>
      <c r="T26" s="6">
        <v>4.18</v>
      </c>
      <c r="U26" s="2">
        <f t="shared" si="6"/>
        <v>23915.028708134</v>
      </c>
    </row>
    <row r="27" spans="1:21">
      <c r="A27" s="2"/>
      <c r="B27" s="4">
        <v>0.5</v>
      </c>
      <c r="C27" s="4">
        <f>1*0.09687</f>
        <v>0.09687</v>
      </c>
      <c r="D27" s="4">
        <f t="shared" si="0"/>
        <v>10.3231134510168</v>
      </c>
      <c r="E27" s="4">
        <v>15</v>
      </c>
      <c r="F27" s="4">
        <f t="shared" si="1"/>
        <v>1548.46701765252</v>
      </c>
      <c r="G27" s="4">
        <v>100000</v>
      </c>
      <c r="H27" s="4">
        <v>0</v>
      </c>
      <c r="I27" s="6" t="e">
        <f t="shared" si="4"/>
        <v>#DIV/0!</v>
      </c>
      <c r="J27" s="6">
        <v>74.9</v>
      </c>
      <c r="K27" s="2"/>
      <c r="L27" s="4">
        <v>0.5</v>
      </c>
      <c r="M27" s="4">
        <f>11.35*0.1614</f>
        <v>1.83189</v>
      </c>
      <c r="N27" s="4">
        <f t="shared" si="2"/>
        <v>0.545884305280339</v>
      </c>
      <c r="O27" s="4">
        <v>15</v>
      </c>
      <c r="P27" s="4">
        <f t="shared" si="3"/>
        <v>81.8826457920508</v>
      </c>
      <c r="Q27" s="4">
        <f>100888-888</f>
        <v>100000</v>
      </c>
      <c r="R27" s="4">
        <v>13</v>
      </c>
      <c r="S27" s="6">
        <f t="shared" si="5"/>
        <v>7692.30769230769</v>
      </c>
      <c r="T27" s="6"/>
      <c r="U27" s="2" t="e">
        <f t="shared" si="6"/>
        <v>#DIV/0!</v>
      </c>
    </row>
    <row r="28" spans="1:21">
      <c r="A28" s="2"/>
      <c r="B28" s="5">
        <v>1</v>
      </c>
      <c r="C28" s="4">
        <f>1*0.07072</f>
        <v>0.07072</v>
      </c>
      <c r="D28" s="4">
        <f t="shared" si="0"/>
        <v>14.1402714932127</v>
      </c>
      <c r="E28" s="4">
        <v>15</v>
      </c>
      <c r="F28" s="4">
        <f t="shared" si="1"/>
        <v>2121.0407239819</v>
      </c>
      <c r="G28" s="4">
        <v>100000</v>
      </c>
      <c r="H28" s="4">
        <v>0</v>
      </c>
      <c r="I28" s="6" t="e">
        <f t="shared" si="4"/>
        <v>#DIV/0!</v>
      </c>
      <c r="J28" s="6">
        <v>30.8</v>
      </c>
      <c r="K28" s="2"/>
      <c r="L28" s="5">
        <v>1</v>
      </c>
      <c r="M28" s="4">
        <f>11.35*0.07102</f>
        <v>0.806077</v>
      </c>
      <c r="N28" s="4">
        <f t="shared" si="2"/>
        <v>1.2405762724901</v>
      </c>
      <c r="O28" s="4">
        <v>15</v>
      </c>
      <c r="P28" s="4">
        <f t="shared" si="3"/>
        <v>186.086440873515</v>
      </c>
      <c r="Q28" s="4">
        <v>100000</v>
      </c>
      <c r="R28" s="4">
        <v>2</v>
      </c>
      <c r="S28" s="6">
        <f t="shared" si="5"/>
        <v>50000</v>
      </c>
      <c r="T28" s="6">
        <v>4.2</v>
      </c>
      <c r="U28" s="2">
        <f t="shared" si="6"/>
        <v>11903.7619047619</v>
      </c>
    </row>
    <row r="29" spans="1:21">
      <c r="A29" s="2"/>
      <c r="B29" s="5">
        <v>2</v>
      </c>
      <c r="C29" s="4">
        <f>1*0.04942</f>
        <v>0.04942</v>
      </c>
      <c r="D29" s="4">
        <f t="shared" si="0"/>
        <v>20.2347227842979</v>
      </c>
      <c r="E29" s="4">
        <v>15</v>
      </c>
      <c r="F29" s="4">
        <f t="shared" si="1"/>
        <v>3035.20841764468</v>
      </c>
      <c r="G29" s="4">
        <v>100000</v>
      </c>
      <c r="H29" s="4">
        <v>0</v>
      </c>
      <c r="I29" s="6" t="e">
        <f t="shared" si="4"/>
        <v>#DIV/0!</v>
      </c>
      <c r="J29" s="6">
        <v>14.4</v>
      </c>
      <c r="K29" s="2"/>
      <c r="L29" s="5">
        <v>2</v>
      </c>
      <c r="M29" s="4">
        <f>11.35*0.04606</f>
        <v>0.522781</v>
      </c>
      <c r="N29" s="4">
        <f t="shared" si="2"/>
        <v>1.91284687086945</v>
      </c>
      <c r="O29" s="4">
        <v>15</v>
      </c>
      <c r="P29" s="4">
        <f t="shared" si="3"/>
        <v>286.927030630417</v>
      </c>
      <c r="Q29" s="4">
        <v>100000</v>
      </c>
      <c r="R29" s="4">
        <v>0</v>
      </c>
      <c r="S29" s="6" t="e">
        <f t="shared" si="5"/>
        <v>#DIV/0!</v>
      </c>
      <c r="T29" s="6">
        <v>5.94</v>
      </c>
      <c r="U29" s="2" t="e">
        <f t="shared" si="6"/>
        <v>#DIV/0!</v>
      </c>
    </row>
    <row r="30" spans="1:21">
      <c r="A30" s="2"/>
      <c r="B30" s="5">
        <v>3</v>
      </c>
      <c r="C30" s="4">
        <f>1*0.03969</f>
        <v>0.03969</v>
      </c>
      <c r="D30" s="4">
        <f t="shared" si="0"/>
        <v>25.1952632905014</v>
      </c>
      <c r="E30" s="4">
        <v>15</v>
      </c>
      <c r="F30" s="4">
        <f t="shared" si="1"/>
        <v>3779.28949357521</v>
      </c>
      <c r="G30" s="4">
        <v>100000</v>
      </c>
      <c r="H30" s="4">
        <v>0</v>
      </c>
      <c r="I30" s="6" t="e">
        <f t="shared" si="4"/>
        <v>#DIV/0!</v>
      </c>
      <c r="J30" s="6">
        <v>10.8</v>
      </c>
      <c r="K30" s="2"/>
      <c r="L30" s="5">
        <v>3</v>
      </c>
      <c r="M30" s="4">
        <f>11.35*0.04234</f>
        <v>0.480559</v>
      </c>
      <c r="N30" s="4">
        <f t="shared" si="2"/>
        <v>2.08090994029869</v>
      </c>
      <c r="O30" s="4">
        <v>15</v>
      </c>
      <c r="P30" s="4">
        <f t="shared" si="3"/>
        <v>312.136491044804</v>
      </c>
      <c r="Q30" s="4">
        <v>100000</v>
      </c>
      <c r="R30" s="4">
        <v>0</v>
      </c>
      <c r="S30" s="6" t="e">
        <f t="shared" si="5"/>
        <v>#DIV/0!</v>
      </c>
      <c r="T30" s="6">
        <v>7.18</v>
      </c>
      <c r="U30" s="2" t="e">
        <f t="shared" si="6"/>
        <v>#DIV/0!</v>
      </c>
    </row>
    <row r="31" spans="1:21">
      <c r="A31" s="2"/>
      <c r="B31" s="5">
        <v>4</v>
      </c>
      <c r="C31" s="4">
        <f>1*0.03403</f>
        <v>0.03403</v>
      </c>
      <c r="D31" s="4">
        <f t="shared" si="0"/>
        <v>29.385836027035</v>
      </c>
      <c r="E31" s="4">
        <v>15</v>
      </c>
      <c r="F31" s="4">
        <f t="shared" si="1"/>
        <v>4407.87540405525</v>
      </c>
      <c r="G31" s="4">
        <v>100000</v>
      </c>
      <c r="H31" s="4">
        <v>0</v>
      </c>
      <c r="I31" s="6" t="e">
        <f t="shared" si="4"/>
        <v>#DIV/0!</v>
      </c>
      <c r="J31" s="6">
        <v>8.54</v>
      </c>
      <c r="K31" s="2"/>
      <c r="L31" s="5">
        <v>4</v>
      </c>
      <c r="M31" s="4">
        <f>11.35*0.04197</f>
        <v>0.4763595</v>
      </c>
      <c r="N31" s="4">
        <f t="shared" si="2"/>
        <v>2.09925486948408</v>
      </c>
      <c r="O31" s="4">
        <v>15</v>
      </c>
      <c r="P31" s="4">
        <f t="shared" si="3"/>
        <v>314.888230422611</v>
      </c>
      <c r="Q31" s="4">
        <v>100000</v>
      </c>
      <c r="R31" s="4">
        <v>0</v>
      </c>
      <c r="S31" s="6" t="e">
        <f t="shared" si="5"/>
        <v>#DIV/0!</v>
      </c>
      <c r="T31" s="6">
        <v>7.7</v>
      </c>
      <c r="U31" s="2" t="e">
        <f t="shared" si="6"/>
        <v>#DIV/0!</v>
      </c>
    </row>
    <row r="32" spans="1:21">
      <c r="A32" s="2"/>
      <c r="B32" s="5">
        <v>8</v>
      </c>
      <c r="C32" s="4">
        <f>1*0.02429</f>
        <v>0.02429</v>
      </c>
      <c r="D32" s="4">
        <f t="shared" si="0"/>
        <v>41.1692054343351</v>
      </c>
      <c r="E32" s="4">
        <v>15</v>
      </c>
      <c r="F32" s="4">
        <f t="shared" si="1"/>
        <v>6175.38081515027</v>
      </c>
      <c r="G32" s="4">
        <v>100000</v>
      </c>
      <c r="H32" s="4">
        <v>0</v>
      </c>
      <c r="I32" s="6" t="e">
        <f t="shared" si="4"/>
        <v>#DIV/0!</v>
      </c>
      <c r="J32" s="6">
        <v>5.47</v>
      </c>
      <c r="K32" s="2"/>
      <c r="L32" s="5">
        <v>8</v>
      </c>
      <c r="M32" s="4">
        <f>11.35*0.04675</f>
        <v>0.5306125</v>
      </c>
      <c r="N32" s="4">
        <f t="shared" si="2"/>
        <v>1.88461447855073</v>
      </c>
      <c r="O32" s="4">
        <v>15</v>
      </c>
      <c r="P32" s="4">
        <f t="shared" si="3"/>
        <v>282.69217178261</v>
      </c>
      <c r="Q32" s="4">
        <v>100000</v>
      </c>
      <c r="R32" s="4">
        <v>0</v>
      </c>
      <c r="S32" s="6" t="e">
        <f t="shared" si="5"/>
        <v>#DIV/0!</v>
      </c>
      <c r="T32" s="6">
        <v>9.08</v>
      </c>
      <c r="U32" s="2" t="e">
        <f t="shared" si="6"/>
        <v>#DIV/0!</v>
      </c>
    </row>
    <row r="34" spans="1:22">
      <c r="A34" s="1" t="s">
        <v>13</v>
      </c>
      <c r="B34" s="1" t="s">
        <v>1</v>
      </c>
      <c r="L34" s="4" t="s">
        <v>2</v>
      </c>
      <c r="M34" s="4"/>
      <c r="N34" s="4"/>
      <c r="O34" s="4"/>
      <c r="P34" s="4"/>
      <c r="Q34" s="4"/>
      <c r="R34" s="4"/>
      <c r="S34" s="4"/>
      <c r="T34" s="4"/>
      <c r="U34" s="4"/>
      <c r="V34" s="1" t="s">
        <v>14</v>
      </c>
    </row>
    <row r="35" spans="2:31">
      <c r="B35" s="4" t="s">
        <v>3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9</v>
      </c>
      <c r="I35" s="4" t="s">
        <v>10</v>
      </c>
      <c r="J35" s="4" t="s">
        <v>11</v>
      </c>
      <c r="K35" s="2" t="s">
        <v>12</v>
      </c>
      <c r="L35" s="4" t="s">
        <v>3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9</v>
      </c>
      <c r="S35" s="4" t="s">
        <v>10</v>
      </c>
      <c r="T35" s="4" t="s">
        <v>11</v>
      </c>
      <c r="U35" s="2" t="s">
        <v>12</v>
      </c>
      <c r="V35" s="4" t="s">
        <v>3</v>
      </c>
      <c r="W35" s="4" t="s">
        <v>4</v>
      </c>
      <c r="X35" s="4" t="s">
        <v>5</v>
      </c>
      <c r="Y35" s="4" t="s">
        <v>6</v>
      </c>
      <c r="Z35" s="4" t="s">
        <v>7</v>
      </c>
      <c r="AA35" s="4" t="s">
        <v>8</v>
      </c>
      <c r="AB35" s="4" t="s">
        <v>9</v>
      </c>
      <c r="AC35" s="4" t="s">
        <v>10</v>
      </c>
      <c r="AD35" s="4" t="s">
        <v>11</v>
      </c>
      <c r="AE35" s="2" t="s">
        <v>12</v>
      </c>
    </row>
    <row r="36" spans="2:31">
      <c r="B36" s="4">
        <v>0.5</v>
      </c>
      <c r="C36" s="4">
        <f>1*0.09687</f>
        <v>0.09687</v>
      </c>
      <c r="D36" s="4">
        <f t="shared" ref="D36:D65" si="7">1/C36</f>
        <v>10.3231134510168</v>
      </c>
      <c r="E36" s="4">
        <v>2</v>
      </c>
      <c r="F36" s="4">
        <f t="shared" ref="F36:F65" si="8">D36*E36*10</f>
        <v>206.462269020337</v>
      </c>
      <c r="G36" s="4">
        <v>135215</v>
      </c>
      <c r="H36" s="4">
        <v>27730</v>
      </c>
      <c r="I36" s="6">
        <f t="shared" ref="I36:I65" si="9">G36/H36</f>
        <v>4.87612693833393</v>
      </c>
      <c r="J36" s="6">
        <v>5.14</v>
      </c>
      <c r="K36" s="2">
        <f>ABS(I36-J36)/J36</f>
        <v>0.0513371715303629</v>
      </c>
      <c r="L36" s="4">
        <v>0.5</v>
      </c>
      <c r="M36" s="4">
        <f>11.35*0.1614</f>
        <v>1.83189</v>
      </c>
      <c r="N36" s="4">
        <f t="shared" ref="N36:N65" si="10">1/M36</f>
        <v>0.545884305280339</v>
      </c>
      <c r="O36" s="4">
        <v>2</v>
      </c>
      <c r="P36" s="4">
        <f t="shared" ref="P36:P65" si="11">N36*O36*10</f>
        <v>10.9176861056068</v>
      </c>
      <c r="Q36" s="4">
        <v>529681</v>
      </c>
      <c r="R36" s="4">
        <v>382423</v>
      </c>
      <c r="S36" s="6">
        <f t="shared" ref="S36:S65" si="12">Q36/R36</f>
        <v>1.3850657517984</v>
      </c>
      <c r="T36" s="6">
        <v>1.38</v>
      </c>
      <c r="U36" s="2">
        <f t="shared" ref="U36:U65" si="13">ABS(S36-T36)/T36</f>
        <v>0.00367083463652276</v>
      </c>
      <c r="V36" s="4">
        <v>0.5</v>
      </c>
      <c r="W36" s="4">
        <f>2.4*0.08915</f>
        <v>0.21396</v>
      </c>
      <c r="X36" s="4">
        <f t="shared" ref="X36:X65" si="14">1/W36</f>
        <v>4.67377079828005</v>
      </c>
      <c r="Y36" s="4">
        <v>2</v>
      </c>
      <c r="Z36" s="4">
        <f t="shared" ref="Z36:Z65" si="15">X36*Y36*10</f>
        <v>93.4754159656011</v>
      </c>
      <c r="AA36" s="4">
        <v>508993</v>
      </c>
      <c r="AB36" s="4">
        <v>169910</v>
      </c>
      <c r="AC36" s="6">
        <f t="shared" ref="AC36:AC65" si="16">AA36/AB36</f>
        <v>2.99566240951092</v>
      </c>
      <c r="AD36" s="6">
        <v>4.04</v>
      </c>
      <c r="AE36" s="2">
        <f t="shared" ref="AE36:AE65" si="17">ABS(AC36-AD36)/AD36</f>
        <v>0.258499403586407</v>
      </c>
    </row>
    <row r="37" spans="2:31">
      <c r="B37" s="5">
        <v>1</v>
      </c>
      <c r="C37" s="4">
        <f>1*0.07072</f>
        <v>0.07072</v>
      </c>
      <c r="D37" s="4">
        <f t="shared" si="7"/>
        <v>14.1402714932127</v>
      </c>
      <c r="E37" s="4">
        <v>2</v>
      </c>
      <c r="F37" s="4">
        <f t="shared" si="8"/>
        <v>282.805429864253</v>
      </c>
      <c r="G37" s="4">
        <v>64103</v>
      </c>
      <c r="H37" s="4">
        <v>7537</v>
      </c>
      <c r="I37" s="6">
        <f t="shared" si="9"/>
        <v>8.5051081332095</v>
      </c>
      <c r="J37" s="6">
        <v>3.71</v>
      </c>
      <c r="K37" s="2">
        <f t="shared" ref="K37:K65" si="18">ABS(I37-J37)/J37</f>
        <v>1.29248197660633</v>
      </c>
      <c r="L37" s="5">
        <v>1</v>
      </c>
      <c r="M37" s="4">
        <f>11.35*0.07102</f>
        <v>0.806077</v>
      </c>
      <c r="N37" s="4">
        <f t="shared" si="10"/>
        <v>1.2405762724901</v>
      </c>
      <c r="O37" s="4">
        <v>2</v>
      </c>
      <c r="P37" s="4">
        <f t="shared" si="11"/>
        <v>24.8115254498019</v>
      </c>
      <c r="Q37" s="4">
        <v>510682</v>
      </c>
      <c r="R37" s="4">
        <v>290014</v>
      </c>
      <c r="S37" s="6">
        <f t="shared" si="12"/>
        <v>1.7608874054356</v>
      </c>
      <c r="T37" s="6">
        <v>1.67</v>
      </c>
      <c r="U37" s="2">
        <f t="shared" si="13"/>
        <v>0.0544235960692214</v>
      </c>
      <c r="V37" s="5">
        <v>1</v>
      </c>
      <c r="W37" s="4">
        <f>2.4*0.06495</f>
        <v>0.15588</v>
      </c>
      <c r="X37" s="4">
        <f t="shared" si="14"/>
        <v>6.41519117269695</v>
      </c>
      <c r="Y37" s="4">
        <v>2</v>
      </c>
      <c r="Z37" s="4">
        <f t="shared" si="15"/>
        <v>128.303823453939</v>
      </c>
      <c r="AA37" s="4">
        <v>313101</v>
      </c>
      <c r="AB37" s="4">
        <v>103391</v>
      </c>
      <c r="AC37" s="6">
        <f t="shared" si="16"/>
        <v>3.02831967966264</v>
      </c>
      <c r="AD37" s="6">
        <v>3.24</v>
      </c>
      <c r="AE37" s="2">
        <f t="shared" si="17"/>
        <v>0.065333432202889</v>
      </c>
    </row>
    <row r="38" spans="2:31">
      <c r="B38" s="5">
        <v>2</v>
      </c>
      <c r="C38" s="4">
        <f>1*0.04942</f>
        <v>0.04942</v>
      </c>
      <c r="D38" s="4">
        <f t="shared" si="7"/>
        <v>20.2347227842979</v>
      </c>
      <c r="E38" s="4">
        <v>2</v>
      </c>
      <c r="F38" s="4">
        <f t="shared" si="8"/>
        <v>404.694455685957</v>
      </c>
      <c r="G38" s="4"/>
      <c r="H38" s="4">
        <v>0</v>
      </c>
      <c r="I38" s="6" t="e">
        <f t="shared" si="9"/>
        <v>#DIV/0!</v>
      </c>
      <c r="J38" s="6">
        <v>2.77</v>
      </c>
      <c r="K38" s="2" t="e">
        <f t="shared" si="18"/>
        <v>#DIV/0!</v>
      </c>
      <c r="L38" s="5">
        <v>2</v>
      </c>
      <c r="M38" s="4">
        <f>11.35*0.04606</f>
        <v>0.522781</v>
      </c>
      <c r="N38" s="4">
        <f t="shared" si="10"/>
        <v>1.91284687086945</v>
      </c>
      <c r="O38" s="4">
        <v>2</v>
      </c>
      <c r="P38" s="4">
        <f t="shared" si="11"/>
        <v>38.2569374173889</v>
      </c>
      <c r="Q38" s="4">
        <v>527299</v>
      </c>
      <c r="R38" s="4">
        <v>255737</v>
      </c>
      <c r="S38" s="6">
        <f t="shared" si="12"/>
        <v>2.06187997825891</v>
      </c>
      <c r="T38" s="6">
        <v>1.77</v>
      </c>
      <c r="U38" s="2">
        <f t="shared" si="13"/>
        <v>0.164903942519161</v>
      </c>
      <c r="V38" s="5">
        <v>2</v>
      </c>
      <c r="W38" s="4">
        <f>2.4*0.04557</f>
        <v>0.109368</v>
      </c>
      <c r="X38" s="4">
        <f t="shared" si="14"/>
        <v>9.14344232316583</v>
      </c>
      <c r="Y38" s="4">
        <v>2</v>
      </c>
      <c r="Z38" s="4">
        <f t="shared" si="15"/>
        <v>182.868846463317</v>
      </c>
      <c r="AA38" s="4">
        <f>55985-888</f>
        <v>55097</v>
      </c>
      <c r="AB38" s="4">
        <v>13332</v>
      </c>
      <c r="AC38" s="6">
        <f t="shared" si="16"/>
        <v>4.13268826882688</v>
      </c>
      <c r="AD38" s="6">
        <v>3.62</v>
      </c>
      <c r="AE38" s="2">
        <f t="shared" si="17"/>
        <v>0.141626593598586</v>
      </c>
    </row>
    <row r="39" spans="2:31">
      <c r="B39" s="5">
        <v>3</v>
      </c>
      <c r="C39" s="4">
        <f>1*0.03969</f>
        <v>0.03969</v>
      </c>
      <c r="D39" s="4">
        <f t="shared" si="7"/>
        <v>25.1952632905014</v>
      </c>
      <c r="E39" s="4">
        <v>2</v>
      </c>
      <c r="F39" s="4">
        <f t="shared" si="8"/>
        <v>503.905265810028</v>
      </c>
      <c r="G39" s="4"/>
      <c r="H39" s="4">
        <v>0</v>
      </c>
      <c r="I39" s="6" t="e">
        <f t="shared" si="9"/>
        <v>#DIV/0!</v>
      </c>
      <c r="J39" s="6">
        <v>2.42</v>
      </c>
      <c r="K39" s="2" t="e">
        <f t="shared" si="18"/>
        <v>#DIV/0!</v>
      </c>
      <c r="L39" s="5">
        <v>3</v>
      </c>
      <c r="M39" s="4">
        <f>11.35*0.04234</f>
        <v>0.480559</v>
      </c>
      <c r="N39" s="4">
        <f t="shared" si="10"/>
        <v>2.08090994029869</v>
      </c>
      <c r="O39" s="4">
        <v>2</v>
      </c>
      <c r="P39" s="4">
        <f t="shared" si="11"/>
        <v>41.6181988059739</v>
      </c>
      <c r="Q39" s="4">
        <v>523346</v>
      </c>
      <c r="R39" s="4">
        <v>240539</v>
      </c>
      <c r="S39" s="6">
        <f t="shared" si="12"/>
        <v>2.17572202428712</v>
      </c>
      <c r="T39" s="6">
        <v>1.68</v>
      </c>
      <c r="U39" s="2">
        <f t="shared" si="13"/>
        <v>0.295072633504239</v>
      </c>
      <c r="V39" s="5">
        <v>3</v>
      </c>
      <c r="W39" s="4">
        <f>2.4*0.03701</f>
        <v>0.088824</v>
      </c>
      <c r="X39" s="4">
        <f t="shared" si="14"/>
        <v>11.2582184995046</v>
      </c>
      <c r="Y39" s="4">
        <v>2</v>
      </c>
      <c r="Z39" s="4">
        <f t="shared" si="15"/>
        <v>225.164369990093</v>
      </c>
      <c r="AA39" s="4">
        <v>165192</v>
      </c>
      <c r="AB39" s="4">
        <v>48849</v>
      </c>
      <c r="AC39" s="6">
        <f t="shared" si="16"/>
        <v>3.38168642142111</v>
      </c>
      <c r="AD39" s="6">
        <v>2.3</v>
      </c>
      <c r="AE39" s="2">
        <f t="shared" si="17"/>
        <v>0.470298444096137</v>
      </c>
    </row>
    <row r="40" spans="2:31">
      <c r="B40" s="5">
        <v>4</v>
      </c>
      <c r="C40" s="4">
        <f>1*0.03403</f>
        <v>0.03403</v>
      </c>
      <c r="D40" s="4">
        <f t="shared" si="7"/>
        <v>29.385836027035</v>
      </c>
      <c r="E40" s="4">
        <v>2</v>
      </c>
      <c r="F40" s="4">
        <f t="shared" si="8"/>
        <v>587.716720540699</v>
      </c>
      <c r="G40" s="4"/>
      <c r="H40" s="4">
        <v>0</v>
      </c>
      <c r="I40" s="6" t="e">
        <f t="shared" si="9"/>
        <v>#DIV/0!</v>
      </c>
      <c r="J40" s="7">
        <v>2.17</v>
      </c>
      <c r="K40" s="2" t="e">
        <f t="shared" si="18"/>
        <v>#DIV/0!</v>
      </c>
      <c r="L40" s="5">
        <v>4</v>
      </c>
      <c r="M40" s="4">
        <f>11.35*0.04197</f>
        <v>0.4763595</v>
      </c>
      <c r="N40" s="4">
        <f t="shared" si="10"/>
        <v>2.09925486948408</v>
      </c>
      <c r="O40" s="4">
        <v>2</v>
      </c>
      <c r="P40" s="4">
        <f t="shared" si="11"/>
        <v>41.9850973896815</v>
      </c>
      <c r="Q40" s="4">
        <v>575419</v>
      </c>
      <c r="R40" s="4">
        <v>251766</v>
      </c>
      <c r="S40" s="6">
        <f t="shared" si="12"/>
        <v>2.28553100895276</v>
      </c>
      <c r="T40" s="6">
        <v>1.57</v>
      </c>
      <c r="U40" s="2">
        <f t="shared" si="13"/>
        <v>0.455752235001757</v>
      </c>
      <c r="V40" s="5">
        <v>4</v>
      </c>
      <c r="W40" s="4">
        <f>2.4*0.03217</f>
        <v>0.077208</v>
      </c>
      <c r="X40" s="4">
        <f t="shared" si="14"/>
        <v>12.952025696819</v>
      </c>
      <c r="Y40" s="4">
        <v>2</v>
      </c>
      <c r="Z40" s="4">
        <f t="shared" si="15"/>
        <v>259.04051393638</v>
      </c>
      <c r="AA40" s="4">
        <v>101212</v>
      </c>
      <c r="AB40" s="4">
        <v>22952</v>
      </c>
      <c r="AC40" s="6">
        <f t="shared" si="16"/>
        <v>4.40972464273266</v>
      </c>
      <c r="AD40" s="7">
        <v>2.1</v>
      </c>
      <c r="AE40" s="2">
        <f t="shared" si="17"/>
        <v>1.09986887749174</v>
      </c>
    </row>
    <row r="41" spans="2:31">
      <c r="B41" s="5">
        <v>8</v>
      </c>
      <c r="C41" s="4">
        <f>1*0.02429</f>
        <v>0.02429</v>
      </c>
      <c r="D41" s="4">
        <f t="shared" si="7"/>
        <v>41.1692054343351</v>
      </c>
      <c r="E41" s="4">
        <v>2</v>
      </c>
      <c r="F41" s="4">
        <f t="shared" si="8"/>
        <v>823.384108686702</v>
      </c>
      <c r="G41" s="4"/>
      <c r="H41" s="4">
        <v>0</v>
      </c>
      <c r="I41" s="6" t="e">
        <f t="shared" si="9"/>
        <v>#DIV/0!</v>
      </c>
      <c r="J41" s="6">
        <v>1.74</v>
      </c>
      <c r="K41" s="2" t="e">
        <f t="shared" si="18"/>
        <v>#DIV/0!</v>
      </c>
      <c r="L41" s="5">
        <v>8</v>
      </c>
      <c r="M41" s="4">
        <f>11.35*0.04675</f>
        <v>0.5306125</v>
      </c>
      <c r="N41" s="4">
        <f t="shared" si="10"/>
        <v>1.88461447855073</v>
      </c>
      <c r="O41" s="4">
        <v>2</v>
      </c>
      <c r="P41" s="4">
        <f t="shared" si="11"/>
        <v>37.6922895710146</v>
      </c>
      <c r="Q41" s="4">
        <v>813886</v>
      </c>
      <c r="R41" s="4">
        <v>254900</v>
      </c>
      <c r="S41" s="6">
        <f t="shared" si="12"/>
        <v>3.19296194586112</v>
      </c>
      <c r="T41" s="7">
        <v>1.3</v>
      </c>
      <c r="U41" s="2">
        <f t="shared" si="13"/>
        <v>1.45612457373932</v>
      </c>
      <c r="V41" s="5">
        <v>8</v>
      </c>
      <c r="W41" s="4">
        <f>2.4*0.02432</f>
        <v>0.058368</v>
      </c>
      <c r="X41" s="4">
        <f t="shared" si="14"/>
        <v>17.1326754385965</v>
      </c>
      <c r="Y41" s="4">
        <v>2</v>
      </c>
      <c r="Z41" s="4">
        <f t="shared" si="15"/>
        <v>342.65350877193</v>
      </c>
      <c r="AA41" s="4">
        <v>77923</v>
      </c>
      <c r="AB41" s="4">
        <v>14333</v>
      </c>
      <c r="AC41" s="6">
        <f t="shared" si="16"/>
        <v>5.43661480499546</v>
      </c>
      <c r="AD41" s="6">
        <v>1.68</v>
      </c>
      <c r="AE41" s="2">
        <f t="shared" si="17"/>
        <v>2.23608024106873</v>
      </c>
    </row>
    <row r="42" spans="2:31">
      <c r="B42" s="4">
        <v>0.5</v>
      </c>
      <c r="C42" s="4">
        <f>1*0.09687</f>
        <v>0.09687</v>
      </c>
      <c r="D42" s="4">
        <f t="shared" si="7"/>
        <v>10.3231134510168</v>
      </c>
      <c r="E42" s="4">
        <v>4</v>
      </c>
      <c r="F42" s="4">
        <f t="shared" si="8"/>
        <v>412.924538040673</v>
      </c>
      <c r="G42" s="4"/>
      <c r="H42" s="4">
        <v>0</v>
      </c>
      <c r="I42" s="6" t="e">
        <f t="shared" si="9"/>
        <v>#DIV/0!</v>
      </c>
      <c r="J42" s="6">
        <v>14.3</v>
      </c>
      <c r="K42" s="2" t="e">
        <f t="shared" si="18"/>
        <v>#DIV/0!</v>
      </c>
      <c r="L42" s="4">
        <v>0.5</v>
      </c>
      <c r="M42" s="4">
        <f>11.35*0.1614</f>
        <v>1.83189</v>
      </c>
      <c r="N42" s="4">
        <f t="shared" si="10"/>
        <v>0.545884305280339</v>
      </c>
      <c r="O42" s="4">
        <v>4</v>
      </c>
      <c r="P42" s="4">
        <f t="shared" si="11"/>
        <v>21.8353722112136</v>
      </c>
      <c r="Q42" s="4">
        <v>88943</v>
      </c>
      <c r="R42" s="4">
        <v>56450</v>
      </c>
      <c r="S42" s="6">
        <f t="shared" si="12"/>
        <v>1.5756067316209</v>
      </c>
      <c r="T42" s="6">
        <v>1.61</v>
      </c>
      <c r="U42" s="2">
        <f t="shared" si="13"/>
        <v>0.0213622784963333</v>
      </c>
      <c r="V42" s="4">
        <v>0.5</v>
      </c>
      <c r="W42" s="4">
        <f>2.4*0.08915</f>
        <v>0.21396</v>
      </c>
      <c r="X42" s="4">
        <f t="shared" si="14"/>
        <v>4.67377079828005</v>
      </c>
      <c r="Y42" s="4">
        <v>4</v>
      </c>
      <c r="Z42" s="4">
        <f t="shared" si="15"/>
        <v>186.950831931202</v>
      </c>
      <c r="AA42" s="4">
        <v>40473</v>
      </c>
      <c r="AB42" s="4">
        <v>856</v>
      </c>
      <c r="AC42" s="6">
        <f t="shared" si="16"/>
        <v>47.2815420560748</v>
      </c>
      <c r="AD42" s="6">
        <v>9</v>
      </c>
      <c r="AE42" s="2">
        <f t="shared" si="17"/>
        <v>4.2535046728972</v>
      </c>
    </row>
    <row r="43" spans="2:31">
      <c r="B43" s="5">
        <v>1</v>
      </c>
      <c r="C43" s="4">
        <f>1*0.07072</f>
        <v>0.07072</v>
      </c>
      <c r="D43" s="4">
        <f t="shared" si="7"/>
        <v>14.1402714932127</v>
      </c>
      <c r="E43" s="4">
        <v>4</v>
      </c>
      <c r="F43" s="4">
        <f t="shared" si="8"/>
        <v>565.610859728507</v>
      </c>
      <c r="G43" s="4"/>
      <c r="H43" s="4">
        <v>0</v>
      </c>
      <c r="I43" s="6" t="e">
        <f t="shared" si="9"/>
        <v>#DIV/0!</v>
      </c>
      <c r="J43" s="6">
        <v>7.68</v>
      </c>
      <c r="K43" s="2" t="e">
        <f t="shared" si="18"/>
        <v>#DIV/0!</v>
      </c>
      <c r="L43" s="5">
        <v>1</v>
      </c>
      <c r="M43" s="4">
        <f>11.35*0.07102</f>
        <v>0.806077</v>
      </c>
      <c r="N43" s="4">
        <f t="shared" si="10"/>
        <v>1.2405762724901</v>
      </c>
      <c r="O43" s="4">
        <v>4</v>
      </c>
      <c r="P43" s="4">
        <f t="shared" si="11"/>
        <v>49.6230508996039</v>
      </c>
      <c r="Q43" s="4">
        <v>89937</v>
      </c>
      <c r="R43" s="4">
        <v>40232</v>
      </c>
      <c r="S43" s="6">
        <f t="shared" si="12"/>
        <v>2.23545933585206</v>
      </c>
      <c r="T43" s="6">
        <v>2.19</v>
      </c>
      <c r="U43" s="2">
        <f t="shared" si="13"/>
        <v>0.0207576876036796</v>
      </c>
      <c r="V43" s="5">
        <v>1</v>
      </c>
      <c r="W43" s="4">
        <f>2.4*0.06495</f>
        <v>0.15588</v>
      </c>
      <c r="X43" s="4">
        <f t="shared" si="14"/>
        <v>6.41519117269695</v>
      </c>
      <c r="Y43" s="4">
        <v>4</v>
      </c>
      <c r="Z43" s="4">
        <f t="shared" si="15"/>
        <v>256.607646907878</v>
      </c>
      <c r="AA43" s="4">
        <v>59960</v>
      </c>
      <c r="AB43" s="4">
        <v>7341</v>
      </c>
      <c r="AC43" s="6">
        <f t="shared" si="16"/>
        <v>8.16782454706443</v>
      </c>
      <c r="AD43" s="6">
        <v>6.43</v>
      </c>
      <c r="AE43" s="2">
        <f t="shared" si="17"/>
        <v>0.270268203275962</v>
      </c>
    </row>
    <row r="44" spans="2:31">
      <c r="B44" s="5">
        <v>2</v>
      </c>
      <c r="C44" s="4">
        <f>1*0.04942</f>
        <v>0.04942</v>
      </c>
      <c r="D44" s="4">
        <f t="shared" si="7"/>
        <v>20.2347227842979</v>
      </c>
      <c r="E44" s="4">
        <v>4</v>
      </c>
      <c r="F44" s="4">
        <f t="shared" si="8"/>
        <v>809.388911371914</v>
      </c>
      <c r="G44" s="4"/>
      <c r="H44" s="4">
        <v>0</v>
      </c>
      <c r="I44" s="6" t="e">
        <f t="shared" si="9"/>
        <v>#DIV/0!</v>
      </c>
      <c r="J44" s="6">
        <v>4.88</v>
      </c>
      <c r="K44" s="2" t="e">
        <f t="shared" si="18"/>
        <v>#DIV/0!</v>
      </c>
      <c r="L44" s="5">
        <v>2</v>
      </c>
      <c r="M44" s="4">
        <f>11.35*0.04606</f>
        <v>0.522781</v>
      </c>
      <c r="N44" s="4">
        <f t="shared" si="10"/>
        <v>1.91284687086945</v>
      </c>
      <c r="O44" s="4">
        <v>4</v>
      </c>
      <c r="P44" s="4">
        <f t="shared" si="11"/>
        <v>76.5138748347779</v>
      </c>
      <c r="Q44" s="4">
        <v>93061</v>
      </c>
      <c r="R44" s="4">
        <v>33767</v>
      </c>
      <c r="S44" s="6">
        <f t="shared" si="12"/>
        <v>2.75597476826487</v>
      </c>
      <c r="T44" s="6">
        <v>2.54</v>
      </c>
      <c r="U44" s="2">
        <f t="shared" si="13"/>
        <v>0.0850294363247536</v>
      </c>
      <c r="V44" s="5">
        <v>2</v>
      </c>
      <c r="W44" s="4">
        <f>2.4*0.04557</f>
        <v>0.109368</v>
      </c>
      <c r="X44" s="4">
        <f t="shared" si="14"/>
        <v>9.14344232316583</v>
      </c>
      <c r="Y44" s="4">
        <v>4</v>
      </c>
      <c r="Z44" s="4">
        <f t="shared" si="15"/>
        <v>365.737692926633</v>
      </c>
      <c r="AA44" s="4">
        <v>30066</v>
      </c>
      <c r="AB44" s="4">
        <v>2347</v>
      </c>
      <c r="AC44" s="6">
        <f t="shared" si="16"/>
        <v>12.8103962505326</v>
      </c>
      <c r="AD44" s="6">
        <v>4.56</v>
      </c>
      <c r="AE44" s="2">
        <f t="shared" si="17"/>
        <v>1.80929742336241</v>
      </c>
    </row>
    <row r="45" spans="2:31">
      <c r="B45" s="5">
        <v>3</v>
      </c>
      <c r="C45" s="4">
        <f>1*0.03969</f>
        <v>0.03969</v>
      </c>
      <c r="D45" s="4">
        <f t="shared" si="7"/>
        <v>25.1952632905014</v>
      </c>
      <c r="E45" s="4">
        <v>4</v>
      </c>
      <c r="F45" s="4">
        <f t="shared" si="8"/>
        <v>1007.81053162006</v>
      </c>
      <c r="G45" s="4"/>
      <c r="H45" s="4">
        <v>0</v>
      </c>
      <c r="I45" s="6" t="e">
        <f t="shared" si="9"/>
        <v>#DIV/0!</v>
      </c>
      <c r="J45" s="6">
        <v>3.91</v>
      </c>
      <c r="K45" s="2" t="e">
        <f t="shared" si="18"/>
        <v>#DIV/0!</v>
      </c>
      <c r="L45" s="5">
        <v>3</v>
      </c>
      <c r="M45" s="4">
        <f>11.35*0.04234</f>
        <v>0.480559</v>
      </c>
      <c r="N45" s="4">
        <f t="shared" si="10"/>
        <v>2.08090994029869</v>
      </c>
      <c r="O45" s="4">
        <v>4</v>
      </c>
      <c r="P45" s="4">
        <f t="shared" si="11"/>
        <v>83.2363976119478</v>
      </c>
      <c r="Q45" s="4">
        <v>83995</v>
      </c>
      <c r="R45" s="4">
        <v>28023</v>
      </c>
      <c r="S45" s="6">
        <f t="shared" si="12"/>
        <v>2.99735931199372</v>
      </c>
      <c r="T45" s="6">
        <v>2.44</v>
      </c>
      <c r="U45" s="2">
        <f t="shared" si="13"/>
        <v>0.22842594753841</v>
      </c>
      <c r="V45" s="5">
        <v>3</v>
      </c>
      <c r="W45" s="4">
        <f>2.4*0.03701</f>
        <v>0.088824</v>
      </c>
      <c r="X45" s="4">
        <f t="shared" si="14"/>
        <v>11.2582184995046</v>
      </c>
      <c r="Y45" s="4">
        <v>4</v>
      </c>
      <c r="Z45" s="4">
        <f t="shared" si="15"/>
        <v>450.328739980186</v>
      </c>
      <c r="AA45" s="4"/>
      <c r="AB45" s="4">
        <v>0</v>
      </c>
      <c r="AC45" s="6" t="e">
        <f t="shared" si="16"/>
        <v>#DIV/0!</v>
      </c>
      <c r="AD45" s="6">
        <v>3.73</v>
      </c>
      <c r="AE45" s="2" t="e">
        <f t="shared" si="17"/>
        <v>#DIV/0!</v>
      </c>
    </row>
    <row r="46" spans="2:31">
      <c r="B46" s="5">
        <v>4</v>
      </c>
      <c r="C46" s="4">
        <f>1*0.03403</f>
        <v>0.03403</v>
      </c>
      <c r="D46" s="4">
        <f t="shared" si="7"/>
        <v>29.385836027035</v>
      </c>
      <c r="E46" s="4">
        <v>4</v>
      </c>
      <c r="F46" s="4">
        <f t="shared" si="8"/>
        <v>1175.4334410814</v>
      </c>
      <c r="G46" s="4"/>
      <c r="H46" s="4">
        <v>0</v>
      </c>
      <c r="I46" s="6" t="e">
        <f t="shared" si="9"/>
        <v>#DIV/0!</v>
      </c>
      <c r="J46" s="6">
        <v>3.34</v>
      </c>
      <c r="K46" s="2" t="e">
        <f t="shared" si="18"/>
        <v>#DIV/0!</v>
      </c>
      <c r="L46" s="5">
        <v>4</v>
      </c>
      <c r="M46" s="4">
        <f>11.35*0.04197</f>
        <v>0.4763595</v>
      </c>
      <c r="N46" s="4">
        <f t="shared" si="10"/>
        <v>2.09925486948408</v>
      </c>
      <c r="O46" s="4">
        <v>4</v>
      </c>
      <c r="P46" s="4">
        <f t="shared" si="11"/>
        <v>83.9701947793631</v>
      </c>
      <c r="Q46" s="4">
        <v>91004</v>
      </c>
      <c r="R46" s="4">
        <v>29202</v>
      </c>
      <c r="S46" s="6">
        <f t="shared" si="12"/>
        <v>3.11636189302103</v>
      </c>
      <c r="T46" s="6">
        <v>2.27</v>
      </c>
      <c r="U46" s="2">
        <f t="shared" si="13"/>
        <v>0.372846648907941</v>
      </c>
      <c r="V46" s="5">
        <v>4</v>
      </c>
      <c r="W46" s="4">
        <f>2.4*0.03217</f>
        <v>0.077208</v>
      </c>
      <c r="X46" s="4">
        <f t="shared" si="14"/>
        <v>12.952025696819</v>
      </c>
      <c r="Y46" s="4">
        <v>4</v>
      </c>
      <c r="Z46" s="4">
        <f t="shared" si="15"/>
        <v>518.081027872759</v>
      </c>
      <c r="AA46" s="4"/>
      <c r="AB46" s="4">
        <v>0</v>
      </c>
      <c r="AC46" s="6" t="e">
        <f t="shared" si="16"/>
        <v>#DIV/0!</v>
      </c>
      <c r="AD46" s="6">
        <v>3.26</v>
      </c>
      <c r="AE46" s="2" t="e">
        <f t="shared" si="17"/>
        <v>#DIV/0!</v>
      </c>
    </row>
    <row r="47" spans="2:31">
      <c r="B47" s="5">
        <v>8</v>
      </c>
      <c r="C47" s="4">
        <f>1*0.02429</f>
        <v>0.02429</v>
      </c>
      <c r="D47" s="4">
        <f t="shared" si="7"/>
        <v>41.1692054343351</v>
      </c>
      <c r="E47" s="4">
        <v>4</v>
      </c>
      <c r="F47" s="4">
        <f t="shared" si="8"/>
        <v>1646.7682173734</v>
      </c>
      <c r="G47" s="4"/>
      <c r="H47" s="4">
        <v>0</v>
      </c>
      <c r="I47" s="6" t="e">
        <f t="shared" si="9"/>
        <v>#DIV/0!</v>
      </c>
      <c r="J47" s="7">
        <v>2.4</v>
      </c>
      <c r="K47" s="2" t="e">
        <f t="shared" si="18"/>
        <v>#DIV/0!</v>
      </c>
      <c r="L47" s="5">
        <v>8</v>
      </c>
      <c r="M47" s="4">
        <f>11.35*0.04675</f>
        <v>0.5306125</v>
      </c>
      <c r="N47" s="4">
        <f t="shared" si="10"/>
        <v>1.88461447855073</v>
      </c>
      <c r="O47" s="4">
        <v>4</v>
      </c>
      <c r="P47" s="4">
        <f t="shared" si="11"/>
        <v>75.3845791420293</v>
      </c>
      <c r="Q47" s="4">
        <v>131338</v>
      </c>
      <c r="R47" s="4">
        <v>29994</v>
      </c>
      <c r="S47" s="6">
        <f t="shared" si="12"/>
        <v>4.37880909515236</v>
      </c>
      <c r="T47" s="6">
        <v>1.74</v>
      </c>
      <c r="U47" s="2">
        <f t="shared" si="13"/>
        <v>1.51655695123699</v>
      </c>
      <c r="V47" s="5">
        <v>8</v>
      </c>
      <c r="W47" s="4">
        <f>2.4*0.02432</f>
        <v>0.058368</v>
      </c>
      <c r="X47" s="4">
        <f t="shared" si="14"/>
        <v>17.1326754385965</v>
      </c>
      <c r="Y47" s="4">
        <v>4</v>
      </c>
      <c r="Z47" s="4">
        <f t="shared" si="15"/>
        <v>685.30701754386</v>
      </c>
      <c r="AA47" s="4"/>
      <c r="AB47" s="4">
        <v>0</v>
      </c>
      <c r="AC47" s="6" t="e">
        <f t="shared" si="16"/>
        <v>#DIV/0!</v>
      </c>
      <c r="AD47" s="7">
        <v>2.35</v>
      </c>
      <c r="AE47" s="2" t="e">
        <f t="shared" si="17"/>
        <v>#DIV/0!</v>
      </c>
    </row>
    <row r="48" spans="2:31">
      <c r="B48" s="4">
        <v>0.5</v>
      </c>
      <c r="C48" s="4">
        <f>1*0.09687</f>
        <v>0.09687</v>
      </c>
      <c r="D48" s="4">
        <f t="shared" si="7"/>
        <v>10.3231134510168</v>
      </c>
      <c r="E48" s="4">
        <v>7</v>
      </c>
      <c r="F48" s="4">
        <f t="shared" si="8"/>
        <v>722.617941571178</v>
      </c>
      <c r="G48" s="4"/>
      <c r="H48" s="4">
        <v>0</v>
      </c>
      <c r="I48" s="6" t="e">
        <f t="shared" si="9"/>
        <v>#DIV/0!</v>
      </c>
      <c r="J48" s="6">
        <v>38.8</v>
      </c>
      <c r="K48" s="2" t="e">
        <f t="shared" si="18"/>
        <v>#DIV/0!</v>
      </c>
      <c r="L48" s="4">
        <v>0.5</v>
      </c>
      <c r="M48" s="4">
        <f>11.35*0.1614</f>
        <v>1.83189</v>
      </c>
      <c r="N48" s="4">
        <f t="shared" si="10"/>
        <v>0.545884305280339</v>
      </c>
      <c r="O48" s="4">
        <v>7</v>
      </c>
      <c r="P48" s="4">
        <f t="shared" si="11"/>
        <v>38.2119013696237</v>
      </c>
      <c r="Q48" s="4">
        <v>4686</v>
      </c>
      <c r="R48" s="4">
        <v>2617</v>
      </c>
      <c r="S48" s="6">
        <f t="shared" si="12"/>
        <v>1.79059992357661</v>
      </c>
      <c r="T48" s="6">
        <v>1.88</v>
      </c>
      <c r="U48" s="2">
        <f t="shared" si="13"/>
        <v>0.0475532321400987</v>
      </c>
      <c r="V48" s="4">
        <v>0.5</v>
      </c>
      <c r="W48" s="4">
        <f>2.4*0.08915</f>
        <v>0.21396</v>
      </c>
      <c r="X48" s="4">
        <f t="shared" si="14"/>
        <v>4.67377079828005</v>
      </c>
      <c r="Y48" s="4">
        <v>7</v>
      </c>
      <c r="Z48" s="4">
        <f t="shared" si="15"/>
        <v>327.163955879604</v>
      </c>
      <c r="AA48" s="4">
        <v>2857</v>
      </c>
      <c r="AB48" s="4">
        <v>21</v>
      </c>
      <c r="AC48" s="6">
        <f t="shared" si="16"/>
        <v>136.047619047619</v>
      </c>
      <c r="AD48" s="6">
        <v>20.2</v>
      </c>
      <c r="AE48" s="2">
        <f t="shared" si="17"/>
        <v>5.73503064592173</v>
      </c>
    </row>
    <row r="49" spans="2:31">
      <c r="B49" s="5">
        <v>1</v>
      </c>
      <c r="C49" s="4">
        <f>1*0.07072</f>
        <v>0.07072</v>
      </c>
      <c r="D49" s="4">
        <f t="shared" si="7"/>
        <v>14.1402714932127</v>
      </c>
      <c r="E49" s="4">
        <v>7</v>
      </c>
      <c r="F49" s="4">
        <f t="shared" si="8"/>
        <v>989.819004524887</v>
      </c>
      <c r="G49" s="4"/>
      <c r="H49" s="4">
        <v>0</v>
      </c>
      <c r="I49" s="6" t="e">
        <f t="shared" si="9"/>
        <v>#DIV/0!</v>
      </c>
      <c r="J49" s="6">
        <v>16.2</v>
      </c>
      <c r="K49" s="2" t="e">
        <f t="shared" si="18"/>
        <v>#DIV/0!</v>
      </c>
      <c r="L49" s="5">
        <v>1</v>
      </c>
      <c r="M49" s="4">
        <f>11.35*0.07102</f>
        <v>0.806077</v>
      </c>
      <c r="N49" s="4">
        <f t="shared" si="10"/>
        <v>1.2405762724901</v>
      </c>
      <c r="O49" s="4">
        <v>7</v>
      </c>
      <c r="P49" s="4">
        <f t="shared" si="11"/>
        <v>86.8403390743068</v>
      </c>
      <c r="Q49" s="4">
        <v>3895</v>
      </c>
      <c r="R49" s="4">
        <v>1383</v>
      </c>
      <c r="S49" s="6">
        <f t="shared" si="12"/>
        <v>2.81634128705712</v>
      </c>
      <c r="T49" s="7">
        <v>2.89</v>
      </c>
      <c r="U49" s="2">
        <f t="shared" si="13"/>
        <v>0.0254874439248713</v>
      </c>
      <c r="V49" s="5">
        <v>1</v>
      </c>
      <c r="W49" s="4">
        <f>2.4*0.06495</f>
        <v>0.15588</v>
      </c>
      <c r="X49" s="4">
        <f t="shared" si="14"/>
        <v>6.41519117269695</v>
      </c>
      <c r="Y49" s="4">
        <v>7</v>
      </c>
      <c r="Z49" s="4">
        <f t="shared" si="15"/>
        <v>449.063382088786</v>
      </c>
      <c r="AA49" s="4"/>
      <c r="AB49" s="4">
        <v>0</v>
      </c>
      <c r="AC49" s="6" t="e">
        <f t="shared" si="16"/>
        <v>#DIV/0!</v>
      </c>
      <c r="AD49" s="6">
        <v>12.7</v>
      </c>
      <c r="AE49" s="2" t="e">
        <f t="shared" si="17"/>
        <v>#DIV/0!</v>
      </c>
    </row>
    <row r="50" spans="2:31">
      <c r="B50" s="5">
        <v>2</v>
      </c>
      <c r="C50" s="4">
        <f>1*0.04942</f>
        <v>0.04942</v>
      </c>
      <c r="D50" s="4">
        <f t="shared" si="7"/>
        <v>20.2347227842979</v>
      </c>
      <c r="E50" s="4">
        <v>7</v>
      </c>
      <c r="F50" s="4">
        <f t="shared" si="8"/>
        <v>1416.43059490085</v>
      </c>
      <c r="G50" s="4"/>
      <c r="H50" s="4">
        <v>0</v>
      </c>
      <c r="I50" s="6" t="e">
        <f t="shared" si="9"/>
        <v>#DIV/0!</v>
      </c>
      <c r="J50" s="6">
        <v>8.46</v>
      </c>
      <c r="K50" s="2" t="e">
        <f t="shared" si="18"/>
        <v>#DIV/0!</v>
      </c>
      <c r="L50" s="5">
        <v>2</v>
      </c>
      <c r="M50" s="4">
        <f>11.35*0.04606</f>
        <v>0.522781</v>
      </c>
      <c r="N50" s="4">
        <f t="shared" si="10"/>
        <v>1.91284687086945</v>
      </c>
      <c r="O50" s="4">
        <v>7</v>
      </c>
      <c r="P50" s="4">
        <f t="shared" si="11"/>
        <v>133.899280960861</v>
      </c>
      <c r="Q50" s="4">
        <v>2835</v>
      </c>
      <c r="R50" s="4">
        <v>382</v>
      </c>
      <c r="S50" s="6">
        <f t="shared" si="12"/>
        <v>7.42146596858639</v>
      </c>
      <c r="T50" s="6">
        <v>3.36</v>
      </c>
      <c r="U50" s="2">
        <f t="shared" si="13"/>
        <v>1.20876963350785</v>
      </c>
      <c r="V50" s="5">
        <v>2</v>
      </c>
      <c r="W50" s="4">
        <f>2.4*0.04557</f>
        <v>0.109368</v>
      </c>
      <c r="X50" s="4">
        <f t="shared" si="14"/>
        <v>9.14344232316583</v>
      </c>
      <c r="Y50" s="4">
        <v>7</v>
      </c>
      <c r="Z50" s="4">
        <f t="shared" si="15"/>
        <v>640.040962621608</v>
      </c>
      <c r="AA50" s="4"/>
      <c r="AB50" s="4">
        <v>0</v>
      </c>
      <c r="AC50" s="6" t="e">
        <f t="shared" si="16"/>
        <v>#DIV/0!</v>
      </c>
      <c r="AD50" s="6">
        <v>7.88</v>
      </c>
      <c r="AE50" s="2" t="e">
        <f t="shared" si="17"/>
        <v>#DIV/0!</v>
      </c>
    </row>
    <row r="51" spans="2:31">
      <c r="B51" s="5">
        <v>3</v>
      </c>
      <c r="C51" s="4">
        <f>1*0.03969</f>
        <v>0.03969</v>
      </c>
      <c r="D51" s="4">
        <f t="shared" si="7"/>
        <v>25.1952632905014</v>
      </c>
      <c r="E51" s="4">
        <v>7</v>
      </c>
      <c r="F51" s="4">
        <f t="shared" si="8"/>
        <v>1763.6684303351</v>
      </c>
      <c r="G51" s="4"/>
      <c r="H51" s="4">
        <v>0</v>
      </c>
      <c r="I51" s="6" t="e">
        <f t="shared" si="9"/>
        <v>#DIV/0!</v>
      </c>
      <c r="J51" s="6">
        <v>6.23</v>
      </c>
      <c r="K51" s="2" t="e">
        <f t="shared" si="18"/>
        <v>#DIV/0!</v>
      </c>
      <c r="L51" s="5">
        <v>3</v>
      </c>
      <c r="M51" s="4">
        <f>11.35*0.04234</f>
        <v>0.480559</v>
      </c>
      <c r="N51" s="4">
        <f t="shared" si="10"/>
        <v>2.08090994029869</v>
      </c>
      <c r="O51" s="4">
        <v>7</v>
      </c>
      <c r="P51" s="4">
        <f t="shared" si="11"/>
        <v>145.663695820909</v>
      </c>
      <c r="Q51" s="4">
        <v>2578</v>
      </c>
      <c r="R51" s="4">
        <v>492</v>
      </c>
      <c r="S51" s="6">
        <f t="shared" si="12"/>
        <v>5.23983739837398</v>
      </c>
      <c r="T51" s="6">
        <v>3.55</v>
      </c>
      <c r="U51" s="2">
        <f t="shared" si="13"/>
        <v>0.476010534753235</v>
      </c>
      <c r="V51" s="5">
        <v>3</v>
      </c>
      <c r="W51" s="4">
        <f>2.4*0.03701</f>
        <v>0.088824</v>
      </c>
      <c r="X51" s="4">
        <f t="shared" si="14"/>
        <v>11.2582184995046</v>
      </c>
      <c r="Y51" s="4">
        <v>7</v>
      </c>
      <c r="Z51" s="4">
        <f t="shared" si="15"/>
        <v>788.075294965325</v>
      </c>
      <c r="AA51" s="4"/>
      <c r="AB51" s="4">
        <v>0</v>
      </c>
      <c r="AC51" s="6" t="e">
        <f t="shared" si="16"/>
        <v>#DIV/0!</v>
      </c>
      <c r="AD51" s="6">
        <v>6.03</v>
      </c>
      <c r="AE51" s="2" t="e">
        <f t="shared" si="17"/>
        <v>#DIV/0!</v>
      </c>
    </row>
    <row r="52" spans="2:31">
      <c r="B52" s="5">
        <v>4</v>
      </c>
      <c r="C52" s="4">
        <f>1*0.03403</f>
        <v>0.03403</v>
      </c>
      <c r="D52" s="4">
        <f t="shared" si="7"/>
        <v>29.385836027035</v>
      </c>
      <c r="E52" s="4">
        <v>7</v>
      </c>
      <c r="F52" s="4">
        <f t="shared" si="8"/>
        <v>2057.00852189245</v>
      </c>
      <c r="G52" s="4"/>
      <c r="H52" s="4">
        <v>0</v>
      </c>
      <c r="I52" s="6" t="e">
        <f t="shared" si="9"/>
        <v>#DIV/0!</v>
      </c>
      <c r="J52" s="6">
        <v>5.13</v>
      </c>
      <c r="K52" s="2" t="e">
        <f t="shared" si="18"/>
        <v>#DIV/0!</v>
      </c>
      <c r="L52" s="5">
        <v>4</v>
      </c>
      <c r="M52" s="4">
        <f>11.35*0.04197</f>
        <v>0.4763595</v>
      </c>
      <c r="N52" s="4">
        <f t="shared" si="10"/>
        <v>2.09925486948408</v>
      </c>
      <c r="O52" s="4">
        <v>7</v>
      </c>
      <c r="P52" s="4">
        <f t="shared" si="11"/>
        <v>146.947840863885</v>
      </c>
      <c r="Q52" s="4">
        <v>2778</v>
      </c>
      <c r="R52" s="4">
        <v>485</v>
      </c>
      <c r="S52" s="6">
        <f t="shared" si="12"/>
        <v>5.72783505154639</v>
      </c>
      <c r="T52" s="6">
        <v>3.29</v>
      </c>
      <c r="U52" s="2">
        <f t="shared" si="13"/>
        <v>0.740983298342368</v>
      </c>
      <c r="V52" s="5">
        <v>4</v>
      </c>
      <c r="W52" s="4">
        <f>2.4*0.03217</f>
        <v>0.077208</v>
      </c>
      <c r="X52" s="4">
        <f t="shared" si="14"/>
        <v>12.952025696819</v>
      </c>
      <c r="Y52" s="4">
        <v>7</v>
      </c>
      <c r="Z52" s="4">
        <f t="shared" si="15"/>
        <v>906.641798777329</v>
      </c>
      <c r="AA52" s="4"/>
      <c r="AB52" s="4">
        <v>0</v>
      </c>
      <c r="AC52" s="6" t="e">
        <f t="shared" si="16"/>
        <v>#DIV/0!</v>
      </c>
      <c r="AD52" s="6">
        <v>5.07</v>
      </c>
      <c r="AE52" s="2" t="e">
        <f t="shared" si="17"/>
        <v>#DIV/0!</v>
      </c>
    </row>
    <row r="53" spans="2:31">
      <c r="B53" s="5">
        <v>8</v>
      </c>
      <c r="C53" s="4">
        <f>1*0.02429</f>
        <v>0.02429</v>
      </c>
      <c r="D53" s="4">
        <f t="shared" si="7"/>
        <v>41.1692054343351</v>
      </c>
      <c r="E53" s="4">
        <v>7</v>
      </c>
      <c r="F53" s="4">
        <f t="shared" si="8"/>
        <v>2881.84438040346</v>
      </c>
      <c r="G53" s="4"/>
      <c r="H53" s="4">
        <v>0</v>
      </c>
      <c r="I53" s="6" t="e">
        <f t="shared" si="9"/>
        <v>#DIV/0!</v>
      </c>
      <c r="J53" s="6">
        <v>3.34</v>
      </c>
      <c r="K53" s="2" t="e">
        <f t="shared" si="18"/>
        <v>#DIV/0!</v>
      </c>
      <c r="L53" s="5">
        <v>8</v>
      </c>
      <c r="M53" s="4">
        <f>11.35*0.04675</f>
        <v>0.5306125</v>
      </c>
      <c r="N53" s="4">
        <f t="shared" si="10"/>
        <v>1.88461447855073</v>
      </c>
      <c r="O53" s="4">
        <v>7</v>
      </c>
      <c r="P53" s="4">
        <f t="shared" si="11"/>
        <v>131.923013498551</v>
      </c>
      <c r="Q53" s="4">
        <v>4444</v>
      </c>
      <c r="R53" s="4">
        <v>538</v>
      </c>
      <c r="S53" s="6">
        <f t="shared" si="12"/>
        <v>8.26022304832714</v>
      </c>
      <c r="T53" s="6">
        <v>2.61</v>
      </c>
      <c r="U53" s="2">
        <f t="shared" si="13"/>
        <v>2.16483641698358</v>
      </c>
      <c r="V53" s="5">
        <v>8</v>
      </c>
      <c r="W53" s="4">
        <f>2.4*0.02432</f>
        <v>0.058368</v>
      </c>
      <c r="X53" s="4">
        <f t="shared" si="14"/>
        <v>17.1326754385965</v>
      </c>
      <c r="Y53" s="4">
        <v>7</v>
      </c>
      <c r="Z53" s="4">
        <f t="shared" si="15"/>
        <v>1199.28728070175</v>
      </c>
      <c r="AA53" s="4"/>
      <c r="AB53" s="4">
        <v>0</v>
      </c>
      <c r="AC53" s="6" t="e">
        <f t="shared" si="16"/>
        <v>#DIV/0!</v>
      </c>
      <c r="AD53" s="6">
        <v>3.37</v>
      </c>
      <c r="AE53" s="2" t="e">
        <f t="shared" si="17"/>
        <v>#DIV/0!</v>
      </c>
    </row>
    <row r="54" spans="2:31">
      <c r="B54" s="4">
        <v>0.5</v>
      </c>
      <c r="C54" s="4">
        <f>1*0.09687</f>
        <v>0.09687</v>
      </c>
      <c r="D54" s="4">
        <f t="shared" si="7"/>
        <v>10.3231134510168</v>
      </c>
      <c r="E54" s="4">
        <v>10</v>
      </c>
      <c r="F54" s="4">
        <f t="shared" si="8"/>
        <v>1032.31134510168</v>
      </c>
      <c r="G54" s="4"/>
      <c r="H54" s="4">
        <v>0</v>
      </c>
      <c r="I54" s="6" t="e">
        <f t="shared" si="9"/>
        <v>#DIV/0!</v>
      </c>
      <c r="J54" s="6">
        <v>77.6</v>
      </c>
      <c r="K54" s="2" t="e">
        <f t="shared" si="18"/>
        <v>#DIV/0!</v>
      </c>
      <c r="L54" s="4">
        <v>0.5</v>
      </c>
      <c r="M54" s="4">
        <f>11.35*0.1614</f>
        <v>1.83189</v>
      </c>
      <c r="N54" s="4">
        <f t="shared" si="10"/>
        <v>0.545884305280339</v>
      </c>
      <c r="O54" s="4">
        <v>10</v>
      </c>
      <c r="P54" s="4">
        <f t="shared" si="11"/>
        <v>54.5884305280339</v>
      </c>
      <c r="Q54" s="4">
        <v>239</v>
      </c>
      <c r="R54" s="4">
        <v>110</v>
      </c>
      <c r="S54" s="6">
        <f t="shared" si="12"/>
        <v>2.17272727272727</v>
      </c>
      <c r="T54" s="6">
        <v>2.09</v>
      </c>
      <c r="U54" s="2">
        <f t="shared" si="13"/>
        <v>0.0395824271422359</v>
      </c>
      <c r="V54" s="4">
        <v>0.5</v>
      </c>
      <c r="W54" s="4">
        <f>2.4*0.08915</f>
        <v>0.21396</v>
      </c>
      <c r="X54" s="4">
        <f t="shared" si="14"/>
        <v>4.67377079828005</v>
      </c>
      <c r="Y54" s="4">
        <v>10</v>
      </c>
      <c r="Z54" s="4">
        <f t="shared" si="15"/>
        <v>467.377079828005</v>
      </c>
      <c r="AA54" s="4"/>
      <c r="AB54" s="4">
        <v>0</v>
      </c>
      <c r="AC54" s="6" t="e">
        <f t="shared" si="16"/>
        <v>#DIV/0!</v>
      </c>
      <c r="AD54" s="6">
        <v>36.4</v>
      </c>
      <c r="AE54" s="2" t="e">
        <f t="shared" si="17"/>
        <v>#DIV/0!</v>
      </c>
    </row>
    <row r="55" spans="2:31">
      <c r="B55" s="5">
        <v>1</v>
      </c>
      <c r="C55" s="4">
        <f>1*0.07072</f>
        <v>0.07072</v>
      </c>
      <c r="D55" s="4">
        <f t="shared" si="7"/>
        <v>14.1402714932127</v>
      </c>
      <c r="E55" s="4">
        <v>10</v>
      </c>
      <c r="F55" s="4">
        <f t="shared" si="8"/>
        <v>1414.02714932127</v>
      </c>
      <c r="G55" s="4"/>
      <c r="H55" s="4">
        <v>0</v>
      </c>
      <c r="I55" s="6" t="e">
        <f t="shared" si="9"/>
        <v>#DIV/0!</v>
      </c>
      <c r="J55" s="6">
        <v>27.1</v>
      </c>
      <c r="K55" s="2" t="e">
        <f t="shared" si="18"/>
        <v>#DIV/0!</v>
      </c>
      <c r="L55" s="5">
        <v>1</v>
      </c>
      <c r="M55" s="4">
        <f>11.35*0.07102</f>
        <v>0.806077</v>
      </c>
      <c r="N55" s="4">
        <f t="shared" si="10"/>
        <v>1.2405762724901</v>
      </c>
      <c r="O55" s="4">
        <v>10</v>
      </c>
      <c r="P55" s="4">
        <f t="shared" si="11"/>
        <v>124.05762724901</v>
      </c>
      <c r="Q55" s="4">
        <v>153</v>
      </c>
      <c r="R55" s="4">
        <v>38</v>
      </c>
      <c r="S55" s="6">
        <f t="shared" si="12"/>
        <v>4.02631578947368</v>
      </c>
      <c r="T55" s="7">
        <v>3.51</v>
      </c>
      <c r="U55" s="2">
        <f t="shared" si="13"/>
        <v>0.147098515519568</v>
      </c>
      <c r="V55" s="5">
        <v>1</v>
      </c>
      <c r="W55" s="4">
        <f>2.4*0.06495</f>
        <v>0.15588</v>
      </c>
      <c r="X55" s="4">
        <f t="shared" si="14"/>
        <v>6.41519117269695</v>
      </c>
      <c r="Y55" s="4">
        <v>10</v>
      </c>
      <c r="Z55" s="4">
        <f t="shared" si="15"/>
        <v>641.519117269695</v>
      </c>
      <c r="AA55" s="4"/>
      <c r="AB55" s="4">
        <v>0</v>
      </c>
      <c r="AC55" s="6" t="e">
        <f t="shared" si="16"/>
        <v>#DIV/0!</v>
      </c>
      <c r="AD55" s="6">
        <v>20.7</v>
      </c>
      <c r="AE55" s="2" t="e">
        <f t="shared" si="17"/>
        <v>#DIV/0!</v>
      </c>
    </row>
    <row r="56" spans="2:31">
      <c r="B56" s="5">
        <v>2</v>
      </c>
      <c r="C56" s="4">
        <f>1*0.04942</f>
        <v>0.04942</v>
      </c>
      <c r="D56" s="4">
        <f t="shared" si="7"/>
        <v>20.2347227842979</v>
      </c>
      <c r="E56" s="4">
        <v>10</v>
      </c>
      <c r="F56" s="4">
        <f t="shared" si="8"/>
        <v>2023.47227842979</v>
      </c>
      <c r="G56" s="4"/>
      <c r="H56" s="4">
        <v>0</v>
      </c>
      <c r="I56" s="6" t="e">
        <f t="shared" si="9"/>
        <v>#DIV/0!</v>
      </c>
      <c r="J56" s="6">
        <v>12.4</v>
      </c>
      <c r="K56" s="2" t="e">
        <f t="shared" si="18"/>
        <v>#DIV/0!</v>
      </c>
      <c r="L56" s="5">
        <v>2</v>
      </c>
      <c r="M56" s="4">
        <f>11.35*0.04606</f>
        <v>0.522781</v>
      </c>
      <c r="N56" s="4">
        <f t="shared" si="10"/>
        <v>1.91284687086945</v>
      </c>
      <c r="O56" s="4">
        <v>10</v>
      </c>
      <c r="P56" s="4">
        <f t="shared" si="11"/>
        <v>191.284687086945</v>
      </c>
      <c r="Q56" s="4">
        <v>88</v>
      </c>
      <c r="R56" s="4">
        <v>23</v>
      </c>
      <c r="S56" s="6">
        <f t="shared" si="12"/>
        <v>3.82608695652174</v>
      </c>
      <c r="T56" s="6">
        <v>5.05</v>
      </c>
      <c r="U56" s="2">
        <f t="shared" si="13"/>
        <v>0.242359018510547</v>
      </c>
      <c r="V56" s="5">
        <v>2</v>
      </c>
      <c r="W56" s="4">
        <f>2.4*0.04557</f>
        <v>0.109368</v>
      </c>
      <c r="X56" s="4">
        <f t="shared" si="14"/>
        <v>9.14344232316583</v>
      </c>
      <c r="Y56" s="4">
        <v>10</v>
      </c>
      <c r="Z56" s="4">
        <f t="shared" si="15"/>
        <v>914.344232316583</v>
      </c>
      <c r="AA56" s="4"/>
      <c r="AB56" s="4">
        <v>0</v>
      </c>
      <c r="AC56" s="6" t="e">
        <f t="shared" si="16"/>
        <v>#DIV/0!</v>
      </c>
      <c r="AD56" s="6">
        <v>11.6</v>
      </c>
      <c r="AE56" s="2" t="e">
        <f t="shared" si="17"/>
        <v>#DIV/0!</v>
      </c>
    </row>
    <row r="57" spans="2:31">
      <c r="B57" s="5">
        <v>3</v>
      </c>
      <c r="C57" s="4">
        <f>1*0.03969</f>
        <v>0.03969</v>
      </c>
      <c r="D57" s="4">
        <f t="shared" si="7"/>
        <v>25.1952632905014</v>
      </c>
      <c r="E57" s="4">
        <v>10</v>
      </c>
      <c r="F57" s="4">
        <f t="shared" si="8"/>
        <v>2519.52632905014</v>
      </c>
      <c r="G57" s="4"/>
      <c r="H57" s="4">
        <v>0</v>
      </c>
      <c r="I57" s="6" t="e">
        <f t="shared" si="9"/>
        <v>#DIV/0!</v>
      </c>
      <c r="J57" s="6">
        <v>8.63</v>
      </c>
      <c r="K57" s="2" t="e">
        <f t="shared" si="18"/>
        <v>#DIV/0!</v>
      </c>
      <c r="L57" s="5">
        <v>3</v>
      </c>
      <c r="M57" s="4">
        <f>11.35*0.04234</f>
        <v>0.480559</v>
      </c>
      <c r="N57" s="4">
        <f t="shared" si="10"/>
        <v>2.08090994029869</v>
      </c>
      <c r="O57" s="4">
        <v>10</v>
      </c>
      <c r="P57" s="4">
        <f t="shared" si="11"/>
        <v>208.090994029869</v>
      </c>
      <c r="Q57" s="4">
        <v>81</v>
      </c>
      <c r="R57" s="4">
        <v>7</v>
      </c>
      <c r="S57" s="6">
        <f t="shared" si="12"/>
        <v>11.5714285714286</v>
      </c>
      <c r="T57" s="6">
        <v>5.41</v>
      </c>
      <c r="U57" s="2">
        <f t="shared" si="13"/>
        <v>1.13889622392395</v>
      </c>
      <c r="V57" s="5">
        <v>3</v>
      </c>
      <c r="W57" s="4">
        <f>2.4*0.03701</f>
        <v>0.088824</v>
      </c>
      <c r="X57" s="4">
        <f t="shared" si="14"/>
        <v>11.2582184995046</v>
      </c>
      <c r="Y57" s="4">
        <v>10</v>
      </c>
      <c r="Z57" s="4">
        <f t="shared" si="15"/>
        <v>1125.82184995046</v>
      </c>
      <c r="AA57" s="4"/>
      <c r="AB57" s="4">
        <v>0</v>
      </c>
      <c r="AC57" s="6" t="e">
        <f t="shared" si="16"/>
        <v>#DIV/0!</v>
      </c>
      <c r="AD57" s="6">
        <v>8.45</v>
      </c>
      <c r="AE57" s="2" t="e">
        <f t="shared" si="17"/>
        <v>#DIV/0!</v>
      </c>
    </row>
    <row r="58" spans="2:31">
      <c r="B58" s="5">
        <v>4</v>
      </c>
      <c r="C58" s="4">
        <f>1*0.03403</f>
        <v>0.03403</v>
      </c>
      <c r="D58" s="4">
        <f t="shared" si="7"/>
        <v>29.385836027035</v>
      </c>
      <c r="E58" s="4">
        <v>10</v>
      </c>
      <c r="F58" s="4">
        <f t="shared" si="8"/>
        <v>2938.5836027035</v>
      </c>
      <c r="G58" s="4"/>
      <c r="H58" s="4">
        <v>0</v>
      </c>
      <c r="I58" s="6" t="e">
        <f t="shared" si="9"/>
        <v>#DIV/0!</v>
      </c>
      <c r="J58" s="6">
        <v>6.94</v>
      </c>
      <c r="K58" s="2" t="e">
        <f t="shared" si="18"/>
        <v>#DIV/0!</v>
      </c>
      <c r="L58" s="5">
        <v>4</v>
      </c>
      <c r="M58" s="4">
        <f>11.35*0.04197</f>
        <v>0.4763595</v>
      </c>
      <c r="N58" s="4">
        <f t="shared" si="10"/>
        <v>2.09925486948408</v>
      </c>
      <c r="O58" s="4">
        <v>10</v>
      </c>
      <c r="P58" s="4">
        <f t="shared" si="11"/>
        <v>209.925486948408</v>
      </c>
      <c r="Q58" s="4">
        <v>88</v>
      </c>
      <c r="R58" s="4">
        <v>5</v>
      </c>
      <c r="S58" s="6">
        <f t="shared" si="12"/>
        <v>17.6</v>
      </c>
      <c r="T58" s="6">
        <v>5.38</v>
      </c>
      <c r="U58" s="2">
        <f t="shared" si="13"/>
        <v>2.27137546468402</v>
      </c>
      <c r="V58" s="5">
        <v>4</v>
      </c>
      <c r="W58" s="4">
        <f>2.4*0.03217</f>
        <v>0.077208</v>
      </c>
      <c r="X58" s="4">
        <f t="shared" si="14"/>
        <v>12.952025696819</v>
      </c>
      <c r="Y58" s="4">
        <v>10</v>
      </c>
      <c r="Z58" s="4">
        <f t="shared" si="15"/>
        <v>1295.2025696819</v>
      </c>
      <c r="AA58" s="4"/>
      <c r="AB58" s="4">
        <v>0</v>
      </c>
      <c r="AC58" s="6" t="e">
        <f t="shared" si="16"/>
        <v>#DIV/0!</v>
      </c>
      <c r="AD58" s="6">
        <v>6.94</v>
      </c>
      <c r="AE58" s="2" t="e">
        <f t="shared" si="17"/>
        <v>#DIV/0!</v>
      </c>
    </row>
    <row r="59" spans="2:31">
      <c r="B59" s="5">
        <v>8</v>
      </c>
      <c r="C59" s="4">
        <f>1*0.02429</f>
        <v>0.02429</v>
      </c>
      <c r="D59" s="4">
        <f t="shared" si="7"/>
        <v>41.1692054343351</v>
      </c>
      <c r="E59" s="4">
        <v>10</v>
      </c>
      <c r="F59" s="4">
        <f t="shared" si="8"/>
        <v>4116.92054343351</v>
      </c>
      <c r="G59" s="4"/>
      <c r="H59" s="4">
        <v>0</v>
      </c>
      <c r="I59" s="6" t="e">
        <f t="shared" si="9"/>
        <v>#DIV/0!</v>
      </c>
      <c r="J59" s="6">
        <v>4.25</v>
      </c>
      <c r="K59" s="2" t="e">
        <f t="shared" si="18"/>
        <v>#DIV/0!</v>
      </c>
      <c r="L59" s="5">
        <v>8</v>
      </c>
      <c r="M59" s="4">
        <f>11.35*0.04675</f>
        <v>0.5306125</v>
      </c>
      <c r="N59" s="4">
        <f t="shared" si="10"/>
        <v>1.88461447855073</v>
      </c>
      <c r="O59" s="4">
        <v>10</v>
      </c>
      <c r="P59" s="4">
        <f t="shared" si="11"/>
        <v>188.461447855073</v>
      </c>
      <c r="Q59" s="4">
        <v>187</v>
      </c>
      <c r="R59" s="4">
        <v>10</v>
      </c>
      <c r="S59" s="6">
        <f t="shared" si="12"/>
        <v>18.7</v>
      </c>
      <c r="T59" s="6">
        <v>4.61</v>
      </c>
      <c r="U59" s="2">
        <f t="shared" si="13"/>
        <v>3.05639913232104</v>
      </c>
      <c r="V59" s="5">
        <v>8</v>
      </c>
      <c r="W59" s="4">
        <f>2.4*0.02432</f>
        <v>0.058368</v>
      </c>
      <c r="X59" s="4">
        <f t="shared" si="14"/>
        <v>17.1326754385965</v>
      </c>
      <c r="Y59" s="4">
        <v>10</v>
      </c>
      <c r="Z59" s="4">
        <f t="shared" si="15"/>
        <v>1713.26754385965</v>
      </c>
      <c r="AA59" s="4"/>
      <c r="AB59" s="4">
        <v>0</v>
      </c>
      <c r="AC59" s="6" t="e">
        <f t="shared" si="16"/>
        <v>#DIV/0!</v>
      </c>
      <c r="AD59" s="6">
        <v>4.4</v>
      </c>
      <c r="AE59" s="2" t="e">
        <f t="shared" si="17"/>
        <v>#DIV/0!</v>
      </c>
    </row>
    <row r="60" spans="2:31">
      <c r="B60" s="4">
        <v>0.5</v>
      </c>
      <c r="C60" s="4">
        <f>1*0.09687</f>
        <v>0.09687</v>
      </c>
      <c r="D60" s="4">
        <f t="shared" si="7"/>
        <v>10.3231134510168</v>
      </c>
      <c r="E60" s="4">
        <v>15</v>
      </c>
      <c r="F60" s="4">
        <f t="shared" si="8"/>
        <v>1548.46701765252</v>
      </c>
      <c r="G60" s="4"/>
      <c r="H60" s="4">
        <v>0</v>
      </c>
      <c r="I60" s="6" t="e">
        <f t="shared" si="9"/>
        <v>#DIV/0!</v>
      </c>
      <c r="J60" s="6">
        <v>178</v>
      </c>
      <c r="K60" s="2" t="e">
        <f t="shared" si="18"/>
        <v>#DIV/0!</v>
      </c>
      <c r="L60" s="4">
        <v>0.5</v>
      </c>
      <c r="M60" s="4">
        <f>11.35*0.1614</f>
        <v>1.83189</v>
      </c>
      <c r="N60" s="4">
        <f t="shared" si="10"/>
        <v>0.545884305280339</v>
      </c>
      <c r="O60" s="4">
        <v>15</v>
      </c>
      <c r="P60" s="4">
        <f t="shared" si="11"/>
        <v>81.8826457920508</v>
      </c>
      <c r="Q60" s="4">
        <v>1</v>
      </c>
      <c r="R60" s="4">
        <v>0</v>
      </c>
      <c r="S60" s="6" t="e">
        <f t="shared" si="12"/>
        <v>#DIV/0!</v>
      </c>
      <c r="T60" s="6">
        <v>2.36</v>
      </c>
      <c r="U60" s="2" t="e">
        <f t="shared" si="13"/>
        <v>#DIV/0!</v>
      </c>
      <c r="V60" s="4">
        <v>0.5</v>
      </c>
      <c r="W60" s="4">
        <f>2.4*0.08915</f>
        <v>0.21396</v>
      </c>
      <c r="X60" s="4">
        <f t="shared" si="14"/>
        <v>4.67377079828005</v>
      </c>
      <c r="Y60" s="4">
        <v>15</v>
      </c>
      <c r="Z60" s="4">
        <f t="shared" si="15"/>
        <v>701.065619742008</v>
      </c>
      <c r="AA60" s="4"/>
      <c r="AB60" s="4">
        <v>0</v>
      </c>
      <c r="AC60" s="6" t="e">
        <f t="shared" si="16"/>
        <v>#DIV/0!</v>
      </c>
      <c r="AD60" s="6">
        <v>75.5</v>
      </c>
      <c r="AE60" s="2" t="e">
        <f t="shared" si="17"/>
        <v>#DIV/0!</v>
      </c>
    </row>
    <row r="61" spans="2:31">
      <c r="B61" s="5">
        <v>1</v>
      </c>
      <c r="C61" s="4">
        <f>1*0.07072</f>
        <v>0.07072</v>
      </c>
      <c r="D61" s="4">
        <f t="shared" si="7"/>
        <v>14.1402714932127</v>
      </c>
      <c r="E61" s="4">
        <v>15</v>
      </c>
      <c r="F61" s="4">
        <f t="shared" si="8"/>
        <v>2121.0407239819</v>
      </c>
      <c r="G61" s="4"/>
      <c r="H61" s="4">
        <v>0</v>
      </c>
      <c r="I61" s="6" t="e">
        <f t="shared" si="9"/>
        <v>#DIV/0!</v>
      </c>
      <c r="J61" s="6">
        <v>50.4</v>
      </c>
      <c r="K61" s="2" t="e">
        <f t="shared" si="18"/>
        <v>#DIV/0!</v>
      </c>
      <c r="L61" s="5">
        <v>1</v>
      </c>
      <c r="M61" s="4">
        <f>11.35*0.07102</f>
        <v>0.806077</v>
      </c>
      <c r="N61" s="4">
        <f t="shared" si="10"/>
        <v>1.2405762724901</v>
      </c>
      <c r="O61" s="4">
        <v>15</v>
      </c>
      <c r="P61" s="4">
        <f t="shared" si="11"/>
        <v>186.086440873515</v>
      </c>
      <c r="Q61" s="4">
        <v>2</v>
      </c>
      <c r="R61" s="4">
        <v>1</v>
      </c>
      <c r="S61" s="6">
        <f t="shared" si="12"/>
        <v>2</v>
      </c>
      <c r="T61" s="6">
        <v>4.43</v>
      </c>
      <c r="U61" s="2">
        <f t="shared" si="13"/>
        <v>0.548532731376975</v>
      </c>
      <c r="V61" s="5">
        <v>1</v>
      </c>
      <c r="W61" s="4">
        <f>2.4*0.06495</f>
        <v>0.15588</v>
      </c>
      <c r="X61" s="4">
        <f t="shared" si="14"/>
        <v>6.41519117269695</v>
      </c>
      <c r="Y61" s="4">
        <v>15</v>
      </c>
      <c r="Z61" s="4">
        <f t="shared" si="15"/>
        <v>962.278675904542</v>
      </c>
      <c r="AA61" s="4"/>
      <c r="AB61" s="4">
        <v>0</v>
      </c>
      <c r="AC61" s="6" t="e">
        <f t="shared" si="16"/>
        <v>#DIV/0!</v>
      </c>
      <c r="AD61" s="6">
        <v>37.1</v>
      </c>
      <c r="AE61" s="2" t="e">
        <f t="shared" si="17"/>
        <v>#DIV/0!</v>
      </c>
    </row>
    <row r="62" spans="2:31">
      <c r="B62" s="5">
        <v>2</v>
      </c>
      <c r="C62" s="4">
        <f>1*0.04942</f>
        <v>0.04942</v>
      </c>
      <c r="D62" s="4">
        <f t="shared" si="7"/>
        <v>20.2347227842979</v>
      </c>
      <c r="E62" s="4">
        <v>15</v>
      </c>
      <c r="F62" s="4">
        <f t="shared" si="8"/>
        <v>3035.20841764468</v>
      </c>
      <c r="G62" s="4"/>
      <c r="H62" s="4">
        <v>0</v>
      </c>
      <c r="I62" s="6" t="e">
        <f t="shared" si="9"/>
        <v>#DIV/0!</v>
      </c>
      <c r="J62" s="6">
        <v>19.5</v>
      </c>
      <c r="K62" s="2" t="e">
        <f t="shared" si="18"/>
        <v>#DIV/0!</v>
      </c>
      <c r="L62" s="5">
        <v>2</v>
      </c>
      <c r="M62" s="4">
        <f>11.35*0.04606</f>
        <v>0.522781</v>
      </c>
      <c r="N62" s="4">
        <f t="shared" si="10"/>
        <v>1.91284687086945</v>
      </c>
      <c r="O62" s="4">
        <v>15</v>
      </c>
      <c r="P62" s="4">
        <f t="shared" si="11"/>
        <v>286.927030630417</v>
      </c>
      <c r="Q62" s="4">
        <v>0</v>
      </c>
      <c r="R62" s="4">
        <v>0</v>
      </c>
      <c r="S62" s="6" t="e">
        <f t="shared" si="12"/>
        <v>#DIV/0!</v>
      </c>
      <c r="T62" s="6">
        <v>7.39</v>
      </c>
      <c r="U62" s="2" t="e">
        <f t="shared" si="13"/>
        <v>#DIV/0!</v>
      </c>
      <c r="V62" s="5">
        <v>2</v>
      </c>
      <c r="W62" s="4">
        <f>2.4*0.04557</f>
        <v>0.109368</v>
      </c>
      <c r="X62" s="4">
        <f t="shared" si="14"/>
        <v>9.14344232316583</v>
      </c>
      <c r="Y62" s="4">
        <v>15</v>
      </c>
      <c r="Z62" s="4">
        <f t="shared" si="15"/>
        <v>1371.51634847487</v>
      </c>
      <c r="AA62" s="4"/>
      <c r="AB62" s="4">
        <v>0</v>
      </c>
      <c r="AC62" s="6" t="e">
        <f t="shared" si="16"/>
        <v>#DIV/0!</v>
      </c>
      <c r="AD62" s="6">
        <v>18.3</v>
      </c>
      <c r="AE62" s="2" t="e">
        <f t="shared" si="17"/>
        <v>#DIV/0!</v>
      </c>
    </row>
    <row r="63" spans="2:31">
      <c r="B63" s="5">
        <v>3</v>
      </c>
      <c r="C63" s="4">
        <f>1*0.03969</f>
        <v>0.03969</v>
      </c>
      <c r="D63" s="4">
        <f t="shared" si="7"/>
        <v>25.1952632905014</v>
      </c>
      <c r="E63" s="4">
        <v>15</v>
      </c>
      <c r="F63" s="4">
        <f t="shared" si="8"/>
        <v>3779.28949357521</v>
      </c>
      <c r="G63" s="4"/>
      <c r="H63" s="4">
        <v>0</v>
      </c>
      <c r="I63" s="6" t="e">
        <f t="shared" si="9"/>
        <v>#DIV/0!</v>
      </c>
      <c r="J63" s="6">
        <v>12.8</v>
      </c>
      <c r="K63" s="2" t="e">
        <f t="shared" si="18"/>
        <v>#DIV/0!</v>
      </c>
      <c r="L63" s="5">
        <v>3</v>
      </c>
      <c r="M63" s="4">
        <f>11.35*0.04234</f>
        <v>0.480559</v>
      </c>
      <c r="N63" s="4">
        <f t="shared" si="10"/>
        <v>2.08090994029869</v>
      </c>
      <c r="O63" s="4">
        <v>15</v>
      </c>
      <c r="P63" s="4">
        <f t="shared" si="11"/>
        <v>312.136491044804</v>
      </c>
      <c r="Q63" s="4">
        <v>0</v>
      </c>
      <c r="R63" s="4">
        <v>0</v>
      </c>
      <c r="S63" s="6" t="e">
        <f t="shared" si="12"/>
        <v>#DIV/0!</v>
      </c>
      <c r="T63" s="6">
        <v>8.17</v>
      </c>
      <c r="U63" s="2" t="e">
        <f t="shared" si="13"/>
        <v>#DIV/0!</v>
      </c>
      <c r="V63" s="5">
        <v>3</v>
      </c>
      <c r="W63" s="4">
        <f>2.4*0.03701</f>
        <v>0.088824</v>
      </c>
      <c r="X63" s="4">
        <f t="shared" si="14"/>
        <v>11.2582184995046</v>
      </c>
      <c r="Y63" s="4">
        <v>15</v>
      </c>
      <c r="Z63" s="4">
        <f t="shared" si="15"/>
        <v>1688.7327749257</v>
      </c>
      <c r="AA63" s="4"/>
      <c r="AB63" s="4">
        <v>0</v>
      </c>
      <c r="AC63" s="6" t="e">
        <f t="shared" si="16"/>
        <v>#DIV/0!</v>
      </c>
      <c r="AD63" s="6">
        <v>12.7</v>
      </c>
      <c r="AE63" s="2" t="e">
        <f t="shared" si="17"/>
        <v>#DIV/0!</v>
      </c>
    </row>
    <row r="64" spans="2:31">
      <c r="B64" s="5">
        <v>4</v>
      </c>
      <c r="C64" s="4">
        <f>1*0.03403</f>
        <v>0.03403</v>
      </c>
      <c r="D64" s="4">
        <f t="shared" si="7"/>
        <v>29.385836027035</v>
      </c>
      <c r="E64" s="4">
        <v>15</v>
      </c>
      <c r="F64" s="4">
        <f t="shared" si="8"/>
        <v>4407.87540405525</v>
      </c>
      <c r="G64" s="4"/>
      <c r="H64" s="4">
        <v>0</v>
      </c>
      <c r="I64" s="6" t="e">
        <f t="shared" si="9"/>
        <v>#DIV/0!</v>
      </c>
      <c r="J64" s="6">
        <v>9.97</v>
      </c>
      <c r="K64" s="2" t="e">
        <f t="shared" si="18"/>
        <v>#DIV/0!</v>
      </c>
      <c r="L64" s="5">
        <v>4</v>
      </c>
      <c r="M64" s="4">
        <f>11.35*0.04197</f>
        <v>0.4763595</v>
      </c>
      <c r="N64" s="4">
        <f t="shared" si="10"/>
        <v>2.09925486948408</v>
      </c>
      <c r="O64" s="4">
        <v>15</v>
      </c>
      <c r="P64" s="4">
        <f t="shared" si="11"/>
        <v>314.888230422611</v>
      </c>
      <c r="Q64" s="4">
        <v>2</v>
      </c>
      <c r="R64" s="4">
        <v>0</v>
      </c>
      <c r="S64" s="6" t="e">
        <f t="shared" si="12"/>
        <v>#DIV/0!</v>
      </c>
      <c r="T64" s="6">
        <v>9.45</v>
      </c>
      <c r="U64" s="2" t="e">
        <f t="shared" si="13"/>
        <v>#DIV/0!</v>
      </c>
      <c r="V64" s="5">
        <v>4</v>
      </c>
      <c r="W64" s="4">
        <f>2.4*0.03217</f>
        <v>0.077208</v>
      </c>
      <c r="X64" s="4">
        <f t="shared" si="14"/>
        <v>12.952025696819</v>
      </c>
      <c r="Y64" s="4">
        <v>15</v>
      </c>
      <c r="Z64" s="4">
        <f t="shared" si="15"/>
        <v>1942.80385452285</v>
      </c>
      <c r="AA64" s="4"/>
      <c r="AB64" s="4">
        <v>0</v>
      </c>
      <c r="AC64" s="6" t="e">
        <f t="shared" si="16"/>
        <v>#DIV/0!</v>
      </c>
      <c r="AD64" s="6">
        <v>10.2</v>
      </c>
      <c r="AE64" s="2" t="e">
        <f t="shared" si="17"/>
        <v>#DIV/0!</v>
      </c>
    </row>
    <row r="65" spans="2:31">
      <c r="B65" s="5">
        <v>8</v>
      </c>
      <c r="C65" s="4">
        <f>1*0.02429</f>
        <v>0.02429</v>
      </c>
      <c r="D65" s="4">
        <f t="shared" si="7"/>
        <v>41.1692054343351</v>
      </c>
      <c r="E65" s="4">
        <v>15</v>
      </c>
      <c r="F65" s="4">
        <f t="shared" si="8"/>
        <v>6175.38081515027</v>
      </c>
      <c r="G65" s="4"/>
      <c r="H65" s="4">
        <v>0</v>
      </c>
      <c r="I65" s="6" t="e">
        <f t="shared" si="9"/>
        <v>#DIV/0!</v>
      </c>
      <c r="J65" s="6">
        <v>5.66</v>
      </c>
      <c r="K65" s="2" t="e">
        <f t="shared" si="18"/>
        <v>#DIV/0!</v>
      </c>
      <c r="L65" s="5">
        <v>8</v>
      </c>
      <c r="M65" s="4">
        <f>11.35*0.04675</f>
        <v>0.5306125</v>
      </c>
      <c r="N65" s="4">
        <f t="shared" si="10"/>
        <v>1.88461447855073</v>
      </c>
      <c r="O65" s="4">
        <v>15</v>
      </c>
      <c r="P65" s="4">
        <f t="shared" si="11"/>
        <v>282.69217178261</v>
      </c>
      <c r="Q65" s="4">
        <v>1</v>
      </c>
      <c r="R65" s="4">
        <v>0</v>
      </c>
      <c r="S65" s="6" t="e">
        <f t="shared" si="12"/>
        <v>#DIV/0!</v>
      </c>
      <c r="T65" s="6">
        <v>11</v>
      </c>
      <c r="U65" s="2" t="e">
        <f t="shared" si="13"/>
        <v>#DIV/0!</v>
      </c>
      <c r="V65" s="5">
        <v>8</v>
      </c>
      <c r="W65" s="4">
        <f>2.4*0.02432</f>
        <v>0.058368</v>
      </c>
      <c r="X65" s="4">
        <f t="shared" si="14"/>
        <v>17.1326754385965</v>
      </c>
      <c r="Y65" s="4">
        <v>15</v>
      </c>
      <c r="Z65" s="4">
        <f t="shared" si="15"/>
        <v>2569.90131578947</v>
      </c>
      <c r="AA65" s="4"/>
      <c r="AB65" s="4">
        <v>0</v>
      </c>
      <c r="AC65" s="6" t="e">
        <f t="shared" si="16"/>
        <v>#DIV/0!</v>
      </c>
      <c r="AD65" s="6">
        <v>6.16</v>
      </c>
      <c r="AE65" s="2" t="e">
        <f t="shared" si="17"/>
        <v>#DIV/0!</v>
      </c>
    </row>
  </sheetData>
  <mergeCells count="7">
    <mergeCell ref="B1:K1"/>
    <mergeCell ref="L1:U1"/>
    <mergeCell ref="B34:K34"/>
    <mergeCell ref="L34:U34"/>
    <mergeCell ref="V34:AE34"/>
    <mergeCell ref="A1:A32"/>
    <mergeCell ref="A34:A6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apricot</dc:creator>
  <cp:lastModifiedBy>apricot</cp:lastModifiedBy>
  <dcterms:created xsi:type="dcterms:W3CDTF">2022-01-28T19:02:00Z</dcterms:created>
  <dcterms:modified xsi:type="dcterms:W3CDTF">2022-02-10T14:04:03Z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2052-11.1.0.10920</vt:lpwstr>
  </property>
</Properties>
</file>