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-pc\Desktop\毕设\李岳松\"/>
    </mc:Choice>
  </mc:AlternateContent>
  <xr:revisionPtr revIDLastSave="0" documentId="13_ncr:1_{FBC2754B-9B89-4C8B-9A2A-65DC4EB7B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8" i="1" l="1"/>
  <c r="AK8" i="1"/>
  <c r="AJ8" i="1"/>
  <c r="AG8" i="1"/>
  <c r="AI8" i="1" s="1"/>
  <c r="Z8" i="1"/>
  <c r="X8" i="1"/>
  <c r="Y8" i="1" s="1"/>
  <c r="U8" i="1"/>
  <c r="W8" i="1" s="1"/>
  <c r="L8" i="1"/>
  <c r="N8" i="1" s="1"/>
  <c r="I8" i="1"/>
  <c r="K8" i="1" s="1"/>
  <c r="AJ7" i="1"/>
  <c r="AL7" i="1" s="1"/>
  <c r="AI7" i="1"/>
  <c r="AH7" i="1"/>
  <c r="AG7" i="1"/>
  <c r="Z7" i="1"/>
  <c r="Y7" i="1"/>
  <c r="X7" i="1"/>
  <c r="U7" i="1"/>
  <c r="W7" i="1" s="1"/>
  <c r="N7" i="1"/>
  <c r="L7" i="1"/>
  <c r="M7" i="1" s="1"/>
  <c r="K7" i="1"/>
  <c r="I7" i="1"/>
  <c r="J7" i="1" s="1"/>
  <c r="AJ6" i="1"/>
  <c r="AL6" i="1" s="1"/>
  <c r="AG6" i="1"/>
  <c r="AI6" i="1" s="1"/>
  <c r="X6" i="1"/>
  <c r="Z6" i="1" s="1"/>
  <c r="W6" i="1"/>
  <c r="V6" i="1"/>
  <c r="U6" i="1"/>
  <c r="N6" i="1"/>
  <c r="M6" i="1"/>
  <c r="L6" i="1"/>
  <c r="J6" i="1"/>
  <c r="I6" i="1"/>
  <c r="K6" i="1" s="1"/>
  <c r="AL5" i="1"/>
  <c r="AJ5" i="1"/>
  <c r="AK5" i="1" s="1"/>
  <c r="AI5" i="1"/>
  <c r="AG5" i="1"/>
  <c r="AH5" i="1" s="1"/>
  <c r="X5" i="1"/>
  <c r="Y5" i="1" s="1"/>
  <c r="U5" i="1"/>
  <c r="W5" i="1" s="1"/>
  <c r="L5" i="1"/>
  <c r="N5" i="1" s="1"/>
  <c r="K5" i="1"/>
  <c r="J5" i="1"/>
  <c r="I5" i="1"/>
  <c r="AL4" i="1"/>
  <c r="AK4" i="1"/>
  <c r="AJ4" i="1"/>
  <c r="AG4" i="1"/>
  <c r="AI4" i="1" s="1"/>
  <c r="Z4" i="1"/>
  <c r="X4" i="1"/>
  <c r="Y4" i="1" s="1"/>
  <c r="W4" i="1"/>
  <c r="U4" i="1"/>
  <c r="V4" i="1" s="1"/>
  <c r="L4" i="1"/>
  <c r="N4" i="1" s="1"/>
  <c r="I4" i="1"/>
  <c r="K4" i="1" s="1"/>
  <c r="AJ3" i="1"/>
  <c r="AL3" i="1" s="1"/>
  <c r="AI3" i="1"/>
  <c r="AH3" i="1"/>
  <c r="AG3" i="1"/>
  <c r="Z3" i="1"/>
  <c r="Y3" i="1"/>
  <c r="X3" i="1"/>
  <c r="U3" i="1"/>
  <c r="W3" i="1" s="1"/>
  <c r="N3" i="1"/>
  <c r="L3" i="1"/>
  <c r="M3" i="1" s="1"/>
  <c r="K3" i="1"/>
  <c r="I3" i="1"/>
  <c r="J3" i="1" s="1"/>
  <c r="J4" i="1" l="1"/>
  <c r="V5" i="1"/>
  <c r="AH6" i="1"/>
  <c r="J8" i="1"/>
  <c r="M4" i="1"/>
  <c r="M8" i="1"/>
  <c r="V3" i="1"/>
  <c r="AH4" i="1"/>
  <c r="Z5" i="1"/>
  <c r="AH8" i="1"/>
  <c r="AK6" i="1"/>
  <c r="V7" i="1"/>
  <c r="AK3" i="1"/>
  <c r="M5" i="1"/>
  <c r="Y6" i="1"/>
  <c r="AK7" i="1"/>
  <c r="V8" i="1"/>
</calcChain>
</file>

<file path=xl/sharedStrings.xml><?xml version="1.0" encoding="utf-8"?>
<sst xmlns="http://schemas.openxmlformats.org/spreadsheetml/2006/main" count="40" uniqueCount="18">
  <si>
    <t>Pb</t>
    <phoneticPr fontId="2" type="noConversion"/>
  </si>
  <si>
    <t>C</t>
    <phoneticPr fontId="2" type="noConversion"/>
  </si>
  <si>
    <t>Fe</t>
    <phoneticPr fontId="2" type="noConversion"/>
  </si>
  <si>
    <t>E0/MeV</t>
    <phoneticPr fontId="2" type="noConversion"/>
  </si>
  <si>
    <t>Total D(nGy)</t>
    <phoneticPr fontId="2" type="noConversion"/>
  </si>
  <si>
    <t>eBrem D(pGy)</t>
    <phoneticPr fontId="2" type="noConversion"/>
  </si>
  <si>
    <t>gamma D(nGy)</t>
    <phoneticPr fontId="2" type="noConversion"/>
  </si>
  <si>
    <t>eIoni D(pGy)</t>
    <phoneticPr fontId="2" type="noConversion"/>
  </si>
  <si>
    <t>msc D(pGy)</t>
    <phoneticPr fontId="2" type="noConversion"/>
  </si>
  <si>
    <t>e- D(pGy)</t>
    <phoneticPr fontId="2" type="noConversion"/>
  </si>
  <si>
    <t>n</t>
    <phoneticPr fontId="2" type="noConversion"/>
  </si>
  <si>
    <r>
      <t xml:space="preserve">eBrem </t>
    </r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3"/>
        <charset val="134"/>
      </rPr>
      <t>E</t>
    </r>
    <r>
      <rPr>
        <sz val="11"/>
        <color theme="1"/>
        <rFont val="等线"/>
        <family val="2"/>
        <scheme val="minor"/>
      </rPr>
      <t>(MeV)</t>
    </r>
    <phoneticPr fontId="2" type="noConversion"/>
  </si>
  <si>
    <r>
      <t>ΔE/(E*</t>
    </r>
    <r>
      <rPr>
        <sz val="11"/>
        <color theme="1"/>
        <rFont val="等线"/>
        <family val="1"/>
        <charset val="134"/>
      </rPr>
      <t>ρ</t>
    </r>
    <r>
      <rPr>
        <sz val="11"/>
        <color theme="1"/>
        <rFont val="等线"/>
        <family val="3"/>
        <charset val="134"/>
      </rPr>
      <t>*</t>
    </r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3"/>
        <charset val="134"/>
      </rPr>
      <t>x</t>
    </r>
    <r>
      <rPr>
        <sz val="11"/>
        <color theme="1"/>
        <rFont val="等线"/>
        <family val="2"/>
        <scheme val="minor"/>
      </rPr>
      <t>)</t>
    </r>
    <phoneticPr fontId="2" type="noConversion"/>
  </si>
  <si>
    <t>ΔE/(ρ*Δx)</t>
    <phoneticPr fontId="2" type="noConversion"/>
  </si>
  <si>
    <t>eIoni ΔE(MeV)</t>
    <phoneticPr fontId="2" type="noConversion"/>
  </si>
  <si>
    <t>ΔE/(E*ρ*Δx)</t>
  </si>
  <si>
    <t>ΔE/(ρ*Δx)</t>
  </si>
  <si>
    <t>板厚：40um
包含次级粒子（gamma,e-）能量
包含次级粒子与物质的相互作用
n取全体粒子
反应阈值不改变
包含非初始能量粒子
dx取板厚
入射粒子数10000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</si>
</sst>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326571</xdr:colOff>
      <xdr:row>8</xdr:row>
      <xdr:rowOff>391885</xdr:rowOff>
    </xdr:from>
    <xdr:to>
      <xdr:col>11</xdr:col>
      <xdr:colOff>47897</xdr:colOff>
      <xdr:row>18</xdr:row>
      <xdr:rowOff>52251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2900C7-ADD3-4D43-9361-CF8A910A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285" y="1785256"/>
          <a:ext cx="4641669" cy="3524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9"/>
  <sheetViews>
    <sheetView tabSelected="1" zoomScale="70" zoomScaleNormal="70" workbookViewId="0">
      <selection activeCell="N11" sqref="N11"/>
    </sheetView>
  </sheetViews>
  <sheetFormatPr defaultRowHeight="13.8" x14ac:dyDescent="0.25"/>
  <cols>
    <col min="1" max="1" width="33.5546875" customWidth="1"/>
    <col min="2" max="2" width="12.33203125" bestFit="1" customWidth="1"/>
    <col min="3" max="3" width="13.6640625" bestFit="1" customWidth="1"/>
    <col min="4" max="4" width="14.77734375" bestFit="1" customWidth="1"/>
    <col min="5" max="5" width="12.21875" bestFit="1" customWidth="1"/>
    <col min="6" max="6" width="12.33203125" bestFit="1" customWidth="1"/>
    <col min="7" max="7" width="10.88671875" bestFit="1" customWidth="1"/>
    <col min="9" max="9" width="16.6640625" bestFit="1" customWidth="1"/>
    <col min="10" max="10" width="12.44140625" bestFit="1" customWidth="1"/>
    <col min="11" max="11" width="10.44140625" bestFit="1" customWidth="1"/>
    <col min="12" max="12" width="15" bestFit="1" customWidth="1"/>
    <col min="13" max="14" width="14.44140625" bestFit="1" customWidth="1"/>
    <col min="16" max="16" width="13.33203125" bestFit="1" customWidth="1"/>
  </cols>
  <sheetData>
    <row r="1" spans="1:39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2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13</v>
      </c>
      <c r="O2" s="5"/>
      <c r="P2" s="6" t="s">
        <v>4</v>
      </c>
      <c r="Q2" s="6" t="s">
        <v>5</v>
      </c>
      <c r="R2" s="6" t="s">
        <v>6</v>
      </c>
      <c r="S2" s="6" t="s">
        <v>9</v>
      </c>
      <c r="T2" s="7" t="s">
        <v>10</v>
      </c>
      <c r="U2" s="6" t="s">
        <v>11</v>
      </c>
      <c r="V2" s="6" t="s">
        <v>12</v>
      </c>
      <c r="W2" s="6" t="s">
        <v>16</v>
      </c>
      <c r="X2" s="6" t="s">
        <v>14</v>
      </c>
      <c r="Y2" s="6" t="s">
        <v>15</v>
      </c>
      <c r="Z2" s="6" t="s">
        <v>16</v>
      </c>
      <c r="AA2" s="6"/>
      <c r="AB2" s="8" t="s">
        <v>4</v>
      </c>
      <c r="AC2" s="3" t="s">
        <v>5</v>
      </c>
      <c r="AD2" s="3" t="s">
        <v>6</v>
      </c>
      <c r="AE2" s="3" t="s">
        <v>9</v>
      </c>
      <c r="AF2" s="4" t="s">
        <v>10</v>
      </c>
      <c r="AG2" s="3" t="s">
        <v>11</v>
      </c>
      <c r="AH2" s="3" t="s">
        <v>12</v>
      </c>
      <c r="AI2" s="3" t="s">
        <v>16</v>
      </c>
      <c r="AJ2" s="3" t="s">
        <v>14</v>
      </c>
      <c r="AK2" s="3" t="s">
        <v>15</v>
      </c>
      <c r="AL2" s="3" t="s">
        <v>16</v>
      </c>
      <c r="AM2" s="3"/>
    </row>
    <row r="3" spans="1:39" x14ac:dyDescent="0.25">
      <c r="A3" s="3">
        <v>5</v>
      </c>
      <c r="B3" s="3">
        <v>4.3815999999999997</v>
      </c>
      <c r="C3" s="3">
        <v>26.986899999999999</v>
      </c>
      <c r="D3" s="3">
        <v>2.09145</v>
      </c>
      <c r="E3" s="3">
        <v>7.3077699999999997</v>
      </c>
      <c r="F3" s="3">
        <v>2.18485</v>
      </c>
      <c r="G3" s="3">
        <v>489.26600000000002</v>
      </c>
      <c r="H3" s="3">
        <v>10000</v>
      </c>
      <c r="I3" s="3">
        <f>(C3+D3*1000)/(10^12)*(11.35*20*20*0.002/1000)/(1.6*10^-19)/10^6/H3</f>
        <v>1.2022129407499997E-2</v>
      </c>
      <c r="J3" s="9">
        <f>I3/(A3*11.35*0.002)</f>
        <v>0.10592184499999997</v>
      </c>
      <c r="K3" s="9">
        <f>I3/(11.35*0.002)</f>
        <v>0.52960922499999985</v>
      </c>
      <c r="L3" s="3">
        <f>(B3*1000-C3)/(10^12)*(11.35*20*20*0.002/1000)/(1.6*10^-19)/10^6/H3</f>
        <v>2.4712429342499995E-2</v>
      </c>
      <c r="M3" s="3">
        <f>L3/(A3*11.35*0.002)</f>
        <v>0.21773065499999994</v>
      </c>
      <c r="N3" s="5">
        <f>L3/(11.35*0.002)</f>
        <v>1.0886532749999998</v>
      </c>
      <c r="O3" s="5"/>
      <c r="P3" s="6">
        <v>6.1360299999999999</v>
      </c>
      <c r="Q3" s="6">
        <v>0.48880000000000001</v>
      </c>
      <c r="R3" s="6">
        <v>0.61187000000000002</v>
      </c>
      <c r="S3" s="6">
        <v>568.98500000000001</v>
      </c>
      <c r="T3" s="6">
        <v>10000</v>
      </c>
      <c r="U3" s="6">
        <f>(Q3+R3*1000)/(10^12)*(2*20*20*0.002/1000)/(1.6*10^-19)/10^6/T3</f>
        <v>6.1235879999999986E-4</v>
      </c>
      <c r="V3" s="10">
        <f t="shared" ref="V3:V8" si="0">U3/(A3*2*0.002)</f>
        <v>3.0617939999999993E-2</v>
      </c>
      <c r="W3" s="10">
        <f>U3/(2*0.002)</f>
        <v>0.15308969999999997</v>
      </c>
      <c r="X3" s="6">
        <f>(P3*1000-Q3+S3)/(10^12)*(2*20*20*0.002/1000)/(1.6*10^-19)/10^6/T3</f>
        <v>6.704526199999998E-3</v>
      </c>
      <c r="Y3" s="6">
        <f t="shared" ref="Y3:Y8" si="1">X3/(A3*2*0.002)</f>
        <v>0.33522630999999992</v>
      </c>
      <c r="Z3" s="6">
        <f>X3/(2*0.002)</f>
        <v>1.6761315499999996</v>
      </c>
      <c r="AA3" s="6"/>
      <c r="AB3" s="8">
        <v>5.27468</v>
      </c>
      <c r="AC3" s="3">
        <v>41.843499999999999</v>
      </c>
      <c r="AD3" s="3">
        <v>0.91883800000000004</v>
      </c>
      <c r="AE3" s="3">
        <v>254.06200000000001</v>
      </c>
      <c r="AF3" s="3">
        <v>10000</v>
      </c>
      <c r="AG3" s="3">
        <f>(AC3+AD3*1000)/(10^12)*(7.86*20*20*0.002/1000)/(1.6*10^-19)/10^6/AF3</f>
        <v>3.7754782950000015E-3</v>
      </c>
      <c r="AH3" s="9">
        <f t="shared" ref="AH3:AH8" si="2">AG3/(A3*7.86*0.002)</f>
        <v>4.8034075000000009E-2</v>
      </c>
      <c r="AI3" s="9">
        <f>AG3/(7.86*0.002)</f>
        <v>0.24017037500000007</v>
      </c>
      <c r="AJ3" s="3">
        <f>(AB3*1000-AC3+AE3)/(10^12)*(7.86*20*20*0.002/1000)/(1.6*10^-19)/10^6/AF3</f>
        <v>2.1563511105000002E-2</v>
      </c>
      <c r="AK3" s="3">
        <f t="shared" ref="AK3:AK8" si="3">AJ3/(A3*7.86*0.002)</f>
        <v>0.27434492499999996</v>
      </c>
      <c r="AL3" s="3">
        <f>AJ3/(7.86*0.002)</f>
        <v>1.3717246249999999</v>
      </c>
      <c r="AM3" s="3"/>
    </row>
    <row r="4" spans="1:39" x14ac:dyDescent="0.25">
      <c r="A4" s="3">
        <v>7</v>
      </c>
      <c r="B4" s="3">
        <v>4.3835600000000001</v>
      </c>
      <c r="C4" s="3">
        <v>29.403600000000001</v>
      </c>
      <c r="D4" s="3">
        <v>2.8688500000000001</v>
      </c>
      <c r="E4" s="3">
        <v>2.97166</v>
      </c>
      <c r="F4" s="3">
        <v>4.3993799999999998</v>
      </c>
      <c r="G4" s="3">
        <v>397.82900000000001</v>
      </c>
      <c r="H4" s="3">
        <v>10000</v>
      </c>
      <c r="I4" s="3">
        <f t="shared" ref="I4:I8" si="4">(C4+D4*1000)/(10^12)*(11.35*20*20*0.002/1000)/(1.6*10^-19)/10^6/H4</f>
        <v>1.6447589179999996E-2</v>
      </c>
      <c r="J4" s="9">
        <f t="shared" ref="J4:J7" si="5">I4/(A4*11.35*0.002)</f>
        <v>0.10350905714285712</v>
      </c>
      <c r="K4" s="9">
        <f t="shared" ref="K4:K8" si="6">I4/(11.35*0.002)</f>
        <v>0.72456339999999975</v>
      </c>
      <c r="L4" s="3">
        <f t="shared" ref="L4" si="7">(B4*1000-C4)/(10^12)*(11.35*20*20*0.002/1000)/(1.6*10^-19)/10^6/H4</f>
        <v>2.470983757E-2</v>
      </c>
      <c r="M4" s="3">
        <f t="shared" ref="M4:M8" si="8">L4/(A4*11.35*0.002)</f>
        <v>0.15550558571428572</v>
      </c>
      <c r="N4" s="5">
        <f t="shared" ref="N4:N8" si="9">L4/(11.35*0.002)</f>
        <v>1.0885391</v>
      </c>
      <c r="O4" s="5"/>
      <c r="P4" s="6">
        <v>6.09666</v>
      </c>
      <c r="Q4" s="6">
        <v>1.1322000000000001</v>
      </c>
      <c r="R4" s="6">
        <v>1.1829000000000001</v>
      </c>
      <c r="S4" s="6">
        <v>1556.86</v>
      </c>
      <c r="T4" s="6">
        <v>10000</v>
      </c>
      <c r="U4" s="6">
        <f t="shared" ref="U4:U8" si="10">(Q4+R4*1000)/(10^12)*(2*20*20*0.002/1000)/(1.6*10^-19)/10^6/T4</f>
        <v>1.1840322000000003E-3</v>
      </c>
      <c r="V4" s="10">
        <f t="shared" si="0"/>
        <v>4.2286864285714293E-2</v>
      </c>
      <c r="W4" s="10">
        <f t="shared" ref="W4:W8" si="11">U4/(2*0.002)</f>
        <v>0.29600805000000008</v>
      </c>
      <c r="X4" s="6">
        <f t="shared" ref="X4:X8" si="12">(P4*1000-Q4+S4)/(10^12)*(2*20*20*0.002/1000)/(1.6*10^-19)/10^6/T4</f>
        <v>7.6523877999999986E-3</v>
      </c>
      <c r="Y4" s="6">
        <f t="shared" si="1"/>
        <v>0.27329956428571422</v>
      </c>
      <c r="Z4" s="6">
        <f t="shared" ref="Z4:Z8" si="13">X4/(2*0.002)</f>
        <v>1.9130969499999997</v>
      </c>
      <c r="AA4" s="6"/>
      <c r="AB4" s="8">
        <v>5.2901499999999997</v>
      </c>
      <c r="AC4" s="3"/>
      <c r="AD4" s="3">
        <v>1.37202</v>
      </c>
      <c r="AE4" s="3">
        <v>435.90100000000001</v>
      </c>
      <c r="AF4" s="3">
        <v>10000</v>
      </c>
      <c r="AG4" s="3">
        <f t="shared" ref="AG4:AG8" si="14">(AC4+AD4*1000)/(10^12)*(7.86*20*20*0.002/1000)/(1.6*10^-19)/10^6/AF4</f>
        <v>5.3920386000000002E-3</v>
      </c>
      <c r="AH4" s="9">
        <f t="shared" si="2"/>
        <v>4.9000714285714279E-2</v>
      </c>
      <c r="AI4" s="9">
        <f t="shared" ref="AI4:AI8" si="15">AG4/(7.86*0.002)</f>
        <v>0.343005</v>
      </c>
      <c r="AJ4" s="3">
        <f t="shared" ref="AJ4:AJ8" si="16">(AB4*1000-AC4+AE4)/(10^12)*(7.86*20*20*0.002/1000)/(1.6*10^-19)/10^6/AF4</f>
        <v>2.2503380430000001E-2</v>
      </c>
      <c r="AK4" s="3">
        <f t="shared" si="3"/>
        <v>0.2045018214285714</v>
      </c>
      <c r="AL4" s="3">
        <f t="shared" ref="AL4:AL8" si="17">AJ4/(7.86*0.002)</f>
        <v>1.43151275</v>
      </c>
      <c r="AM4" s="3"/>
    </row>
    <row r="5" spans="1:39" x14ac:dyDescent="0.25">
      <c r="A5" s="3">
        <v>10</v>
      </c>
      <c r="B5" s="3">
        <v>4.5099200000000002</v>
      </c>
      <c r="C5" s="3">
        <v>55.681199999999997</v>
      </c>
      <c r="D5" s="3">
        <v>6.0670099999999998</v>
      </c>
      <c r="E5" s="3">
        <v>10.746600000000001</v>
      </c>
      <c r="F5" s="3">
        <v>0.79261800000000004</v>
      </c>
      <c r="G5" s="3">
        <v>445.58300000000003</v>
      </c>
      <c r="H5" s="3">
        <v>10000</v>
      </c>
      <c r="I5" s="3">
        <f t="shared" si="4"/>
        <v>3.4746272559999992E-2</v>
      </c>
      <c r="J5" s="9">
        <f t="shared" si="5"/>
        <v>0.15306727999999997</v>
      </c>
      <c r="K5" s="9">
        <f t="shared" si="6"/>
        <v>1.5306727999999996</v>
      </c>
      <c r="L5" s="3">
        <f>(B5*1000-C5)/(10^12)*(11.35*20*20*0.002/1000)/(1.6*10^-19)/10^6/H5</f>
        <v>2.5277805189999995E-2</v>
      </c>
      <c r="M5" s="3">
        <f t="shared" si="8"/>
        <v>0.11135596999999997</v>
      </c>
      <c r="N5" s="5">
        <f t="shared" si="9"/>
        <v>1.1135596999999997</v>
      </c>
      <c r="O5" s="5"/>
      <c r="P5" s="6">
        <v>5.9911099999999999</v>
      </c>
      <c r="Q5" s="6">
        <v>2.5413899999999998</v>
      </c>
      <c r="R5" s="6">
        <v>0.63953300000000002</v>
      </c>
      <c r="S5" s="6">
        <v>482.84699999999998</v>
      </c>
      <c r="T5" s="6">
        <v>10000</v>
      </c>
      <c r="U5" s="6">
        <f t="shared" si="10"/>
        <v>6.4207438999999992E-4</v>
      </c>
      <c r="V5" s="10">
        <f t="shared" si="0"/>
        <v>1.6051859749999998E-2</v>
      </c>
      <c r="W5" s="10">
        <f t="shared" si="11"/>
        <v>0.16051859749999997</v>
      </c>
      <c r="X5" s="6">
        <f t="shared" si="12"/>
        <v>6.4714156099999979E-3</v>
      </c>
      <c r="Y5" s="6">
        <f t="shared" si="1"/>
        <v>0.16178539024999994</v>
      </c>
      <c r="Z5" s="6">
        <f t="shared" si="13"/>
        <v>1.6178539024999994</v>
      </c>
      <c r="AA5" s="6"/>
      <c r="AB5" s="8">
        <v>5.4505299999999997</v>
      </c>
      <c r="AC5" s="3"/>
      <c r="AD5" s="3">
        <v>2.41919</v>
      </c>
      <c r="AE5" s="3">
        <v>495.51600000000002</v>
      </c>
      <c r="AF5" s="3">
        <v>10000</v>
      </c>
      <c r="AG5" s="3">
        <f t="shared" si="14"/>
        <v>9.5074167000000001E-3</v>
      </c>
      <c r="AH5" s="9">
        <f t="shared" si="2"/>
        <v>6.0479749999999985E-2</v>
      </c>
      <c r="AI5" s="9">
        <f t="shared" si="15"/>
        <v>0.60479749999999999</v>
      </c>
      <c r="AJ5" s="3">
        <f t="shared" si="16"/>
        <v>2.3367960780000002E-2</v>
      </c>
      <c r="AK5" s="3">
        <f t="shared" si="3"/>
        <v>0.14865114999999998</v>
      </c>
      <c r="AL5" s="3">
        <f t="shared" si="17"/>
        <v>1.4865115</v>
      </c>
      <c r="AM5" s="3"/>
    </row>
    <row r="6" spans="1:39" x14ac:dyDescent="0.25">
      <c r="A6" s="3">
        <v>20</v>
      </c>
      <c r="B6" s="3">
        <v>4.5817600000000001</v>
      </c>
      <c r="C6" s="3">
        <v>50.082799999999999</v>
      </c>
      <c r="D6" s="3">
        <v>10.2417</v>
      </c>
      <c r="E6" s="3">
        <v>3.0040100000000001</v>
      </c>
      <c r="F6" s="3">
        <v>0.66104600000000002</v>
      </c>
      <c r="G6" s="3">
        <v>1054.7</v>
      </c>
      <c r="H6" s="3">
        <v>10000</v>
      </c>
      <c r="I6" s="3">
        <f t="shared" si="4"/>
        <v>5.8405867389999977E-2</v>
      </c>
      <c r="J6" s="9">
        <f t="shared" si="5"/>
        <v>0.12864728499999994</v>
      </c>
      <c r="K6" s="9">
        <f t="shared" si="6"/>
        <v>2.5729456999999987</v>
      </c>
      <c r="L6" s="3">
        <f t="shared" ref="L6:L8" si="18">(B6*1000-C6)/(10^12)*(11.35*20*20*0.002/1000)/(1.6*10^-19)/10^6/H6</f>
        <v>2.5717268109999997E-2</v>
      </c>
      <c r="M6" s="3">
        <f t="shared" si="8"/>
        <v>5.6645964999999993E-2</v>
      </c>
      <c r="N6" s="5">
        <f t="shared" si="9"/>
        <v>1.1329192999999997</v>
      </c>
      <c r="O6" s="5"/>
      <c r="P6" s="6">
        <v>6.31189</v>
      </c>
      <c r="Q6" s="11"/>
      <c r="R6" s="6">
        <v>1.89506</v>
      </c>
      <c r="S6" s="6">
        <v>912</v>
      </c>
      <c r="T6" s="6">
        <v>10000</v>
      </c>
      <c r="U6" s="6">
        <f t="shared" si="10"/>
        <v>1.8950600000000001E-3</v>
      </c>
      <c r="V6" s="10">
        <f t="shared" si="0"/>
        <v>2.3688250000000001E-2</v>
      </c>
      <c r="W6" s="10">
        <f t="shared" si="11"/>
        <v>0.47376499999999999</v>
      </c>
      <c r="X6" s="6">
        <f t="shared" si="12"/>
        <v>7.2238900000000002E-3</v>
      </c>
      <c r="Y6" s="6">
        <f t="shared" si="1"/>
        <v>9.0298624999999993E-2</v>
      </c>
      <c r="Z6" s="6">
        <f t="shared" si="13"/>
        <v>1.8059725</v>
      </c>
      <c r="AA6" s="6"/>
      <c r="AB6" s="8">
        <v>5.6007999999999996</v>
      </c>
      <c r="AC6" s="3"/>
      <c r="AD6" s="3">
        <v>4.05342</v>
      </c>
      <c r="AE6" s="3">
        <v>832.66800000000001</v>
      </c>
      <c r="AF6" s="3">
        <v>10000</v>
      </c>
      <c r="AG6" s="3">
        <f t="shared" si="14"/>
        <v>1.5929940600000001E-2</v>
      </c>
      <c r="AH6" s="9">
        <f t="shared" si="2"/>
        <v>5.0667749999999991E-2</v>
      </c>
      <c r="AI6" s="9">
        <f t="shared" si="15"/>
        <v>1.013355</v>
      </c>
      <c r="AJ6" s="3">
        <f t="shared" si="16"/>
        <v>2.5283529239999998E-2</v>
      </c>
      <c r="AK6" s="3">
        <f t="shared" si="3"/>
        <v>8.0418349999999972E-2</v>
      </c>
      <c r="AL6" s="3">
        <f t="shared" si="17"/>
        <v>1.6083669999999997</v>
      </c>
      <c r="AM6" s="3"/>
    </row>
    <row r="7" spans="1:39" x14ac:dyDescent="0.25">
      <c r="A7" s="3">
        <v>30</v>
      </c>
      <c r="B7" s="3">
        <v>4.6160500000000004</v>
      </c>
      <c r="C7" s="3">
        <v>53.463700000000003</v>
      </c>
      <c r="D7" s="3">
        <v>17.4879</v>
      </c>
      <c r="E7" s="3">
        <v>6.9798600000000004</v>
      </c>
      <c r="F7" s="3">
        <v>0</v>
      </c>
      <c r="G7" s="3">
        <v>984.05899999999997</v>
      </c>
      <c r="H7" s="3">
        <v>10000</v>
      </c>
      <c r="I7" s="3">
        <f t="shared" si="4"/>
        <v>9.9547238997500009E-2</v>
      </c>
      <c r="J7" s="9">
        <f t="shared" si="5"/>
        <v>0.14617803083333333</v>
      </c>
      <c r="K7" s="9">
        <f t="shared" si="6"/>
        <v>4.3853409250000004</v>
      </c>
      <c r="L7" s="3">
        <f t="shared" si="18"/>
        <v>2.5892677252499992E-2</v>
      </c>
      <c r="M7" s="3">
        <f t="shared" si="8"/>
        <v>3.8021552499999986E-2</v>
      </c>
      <c r="N7" s="5">
        <f t="shared" si="9"/>
        <v>1.1406465749999997</v>
      </c>
      <c r="O7" s="5"/>
      <c r="P7" s="6">
        <v>5.9996999999999998</v>
      </c>
      <c r="Q7" s="6"/>
      <c r="R7" s="6">
        <v>3.66567</v>
      </c>
      <c r="S7" s="6">
        <v>803.97500000000002</v>
      </c>
      <c r="T7" s="6">
        <v>10000</v>
      </c>
      <c r="U7" s="6">
        <f t="shared" si="10"/>
        <v>3.6656700000000002E-3</v>
      </c>
      <c r="V7" s="10">
        <f t="shared" si="0"/>
        <v>3.0547250000000001E-2</v>
      </c>
      <c r="W7" s="10">
        <f t="shared" si="11"/>
        <v>0.9164175</v>
      </c>
      <c r="X7" s="6">
        <f t="shared" si="12"/>
        <v>6.8036749999999995E-3</v>
      </c>
      <c r="Y7" s="6">
        <f t="shared" si="1"/>
        <v>5.6697291666666663E-2</v>
      </c>
      <c r="Z7" s="6">
        <f t="shared" si="13"/>
        <v>1.7009187499999998</v>
      </c>
      <c r="AA7" s="6"/>
      <c r="AB7" s="8">
        <v>5.5196399999999999</v>
      </c>
      <c r="AC7" s="3"/>
      <c r="AD7" s="3">
        <v>7.9138799999999998</v>
      </c>
      <c r="AE7" s="3">
        <v>1029.3</v>
      </c>
      <c r="AF7" s="3">
        <v>10000</v>
      </c>
      <c r="AG7" s="3">
        <f t="shared" si="14"/>
        <v>3.1101548400000009E-2</v>
      </c>
      <c r="AH7" s="9">
        <f t="shared" si="2"/>
        <v>6.5949000000000021E-2</v>
      </c>
      <c r="AI7" s="9">
        <f t="shared" si="15"/>
        <v>1.9784700000000004</v>
      </c>
      <c r="AJ7" s="3">
        <f t="shared" si="16"/>
        <v>2.5737334200000003E-2</v>
      </c>
      <c r="AK7" s="3">
        <f t="shared" si="3"/>
        <v>5.4574500000000005E-2</v>
      </c>
      <c r="AL7" s="3">
        <f t="shared" si="17"/>
        <v>1.637235</v>
      </c>
      <c r="AM7" s="3"/>
    </row>
    <row r="8" spans="1:39" x14ac:dyDescent="0.25">
      <c r="A8" s="3">
        <v>40</v>
      </c>
      <c r="B8" s="3">
        <v>4.6316600000000001</v>
      </c>
      <c r="C8" s="3">
        <v>58.828299999999999</v>
      </c>
      <c r="D8" s="3">
        <v>20.526900000000001</v>
      </c>
      <c r="E8" s="3">
        <v>3.2039399999999998</v>
      </c>
      <c r="F8" s="3">
        <v>0</v>
      </c>
      <c r="G8" s="3">
        <v>1012.89</v>
      </c>
      <c r="H8" s="3">
        <v>10000</v>
      </c>
      <c r="I8" s="3">
        <f t="shared" si="4"/>
        <v>0.11682400810249999</v>
      </c>
      <c r="J8" s="9">
        <f>I8/(A8*11.35*0.002)</f>
        <v>0.12866080187499998</v>
      </c>
      <c r="K8" s="9">
        <f t="shared" si="6"/>
        <v>5.146432074999999</v>
      </c>
      <c r="L8" s="3">
        <f t="shared" si="18"/>
        <v>2.5950819897499998E-2</v>
      </c>
      <c r="M8" s="3">
        <f t="shared" si="8"/>
        <v>2.8580198124999998E-2</v>
      </c>
      <c r="N8" s="5">
        <f t="shared" si="9"/>
        <v>1.1432079249999998</v>
      </c>
      <c r="O8" s="5"/>
      <c r="P8" s="6">
        <v>6.11287</v>
      </c>
      <c r="Q8" s="6">
        <v>3.9192900000000002</v>
      </c>
      <c r="R8" s="6">
        <v>5.6854300000000002</v>
      </c>
      <c r="S8" s="6">
        <v>344.16699999999997</v>
      </c>
      <c r="T8" s="6">
        <v>10000</v>
      </c>
      <c r="U8" s="6">
        <f t="shared" si="10"/>
        <v>5.6893492899999995E-3</v>
      </c>
      <c r="V8" s="10">
        <f t="shared" si="0"/>
        <v>3.5558433062499999E-2</v>
      </c>
      <c r="W8" s="10">
        <f t="shared" si="11"/>
        <v>1.4223373224999998</v>
      </c>
      <c r="X8" s="6">
        <f t="shared" si="12"/>
        <v>6.453117710000001E-3</v>
      </c>
      <c r="Y8" s="6">
        <f t="shared" si="1"/>
        <v>4.0331985687500009E-2</v>
      </c>
      <c r="Z8" s="6">
        <f t="shared" si="13"/>
        <v>1.6132794275000002</v>
      </c>
      <c r="AA8" s="6"/>
      <c r="AB8" s="8">
        <v>5.4726400000000002</v>
      </c>
      <c r="AC8" s="3"/>
      <c r="AD8" s="3">
        <v>7.7074100000000003</v>
      </c>
      <c r="AE8" s="3">
        <v>788.51199999999994</v>
      </c>
      <c r="AF8" s="3">
        <v>10000</v>
      </c>
      <c r="AG8" s="3">
        <f t="shared" si="14"/>
        <v>3.0290121300000004E-2</v>
      </c>
      <c r="AH8" s="9">
        <f t="shared" si="2"/>
        <v>4.8171312499999994E-2</v>
      </c>
      <c r="AI8" s="9">
        <f t="shared" si="15"/>
        <v>1.9268525000000001</v>
      </c>
      <c r="AJ8" s="3">
        <f t="shared" si="16"/>
        <v>2.4606327360000003E-2</v>
      </c>
      <c r="AK8" s="3">
        <f t="shared" si="3"/>
        <v>3.9132199999999999E-2</v>
      </c>
      <c r="AL8" s="3">
        <f t="shared" si="17"/>
        <v>1.565288</v>
      </c>
      <c r="AM8" s="3"/>
    </row>
    <row r="9" spans="1:39" ht="180.6" customHeight="1" x14ac:dyDescent="0.25">
      <c r="A9" s="12" t="s">
        <v>17</v>
      </c>
    </row>
  </sheetData>
  <mergeCells count="3">
    <mergeCell ref="B1:O1"/>
    <mergeCell ref="P1:AA1"/>
    <mergeCell ref="AB1:AM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2015-06-05T18:19:34Z</dcterms:created>
  <dcterms:modified xsi:type="dcterms:W3CDTF">2021-06-20T11:55:58Z</dcterms:modified>
</cp:coreProperties>
</file>